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7 FERC Rate Case (Formula 5th True Up) TO11\6-June 15-Draft Informational Filing\Schedule 3\"/>
    </mc:Choice>
  </mc:AlternateContent>
  <bookViews>
    <workbookView xWindow="0" yWindow="0" windowWidth="25200" windowHeight="11085"/>
  </bookViews>
  <sheets>
    <sheet name="One Time Adj Explanation" sheetId="100" r:id="rId1"/>
    <sheet name="WP-Total Adj with Int" sheetId="86" r:id="rId2"/>
    <sheet name="WP-2013-14 SONGS Part Share" sheetId="127" r:id="rId3"/>
    <sheet name="WP-2013 True Up TRR Adj" sheetId="101" r:id="rId4"/>
    <sheet name="WP-2013 Sch4-TUTRR" sheetId="123" r:id="rId5"/>
    <sheet name="WP-2013 Sch20-AandG" sheetId="124" r:id="rId6"/>
    <sheet name="WP-2014 True Up TRR Adj" sheetId="106" r:id="rId7"/>
    <sheet name="WP-2014 Sch4-TUTRR" sheetId="125" r:id="rId8"/>
    <sheet name="WP-2014 Sch20-AandG" sheetId="126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Alt2007">#REF!</definedName>
    <definedName name="_Apr06">#REF!</definedName>
    <definedName name="_F100040">'[1]EIX Cost Centers'!$A$1:$B$33</definedName>
    <definedName name="_Feb06">#REF!</definedName>
    <definedName name="_Fill" hidden="1">#REF!</definedName>
    <definedName name="_May06">#REF!</definedName>
    <definedName name="_Nov05">#REF!</definedName>
    <definedName name="_Order1" hidden="1">255</definedName>
    <definedName name="_Order2" hidden="1">255</definedName>
    <definedName name="_SO2">#REF!</definedName>
    <definedName name="_SO4">#REF!</definedName>
    <definedName name="Active">#REF!</definedName>
    <definedName name="AltForecast">#REF!</definedName>
    <definedName name="Assets">'[2]GL Master Data lookup'!#REF!</definedName>
    <definedName name="Basis_Point">#REF!</definedName>
    <definedName name="Basis_Prices_Upload_Date">[3]Check!$B$29</definedName>
    <definedName name="Basis_Web_Query">[4]BasisPrices!$B$29</definedName>
    <definedName name="BHV">#REF!</definedName>
    <definedName name="Bio">#REF!</definedName>
    <definedName name="BLOCK">#REF!</definedName>
    <definedName name="BLOCKPOSTING">#REF!</definedName>
    <definedName name="Calc_implied_vol">[4]Volatility!$B$31</definedName>
    <definedName name="Clearing_House_deals_MTM_PT___Current_Month">#REF!</definedName>
    <definedName name="Cogen">#REF!</definedName>
    <definedName name="Convert_price">[4]PowerPrices!$B$64</definedName>
    <definedName name="Copy_Brkr_Quotes">[4]PowerPrices!$B$61</definedName>
    <definedName name="Create_Nuc_Basis">[4]BasisPrices!$B$30</definedName>
    <definedName name="Create_Nuc_Futs">[4]FuturePrices!$B$35</definedName>
    <definedName name="Create_Nuc_IR">[4]InterestRates!$B$27</definedName>
    <definedName name="Create_Nuc_Pwr">[4]PowerPrices!$B$65</definedName>
    <definedName name="Create_Nuc_Vol">[4]Volatility!$B$32</definedName>
    <definedName name="CRR_PT2">#REF!</definedName>
    <definedName name="CRR_SD_1">#REF!</definedName>
    <definedName name="CRR_SD_2">#REF!</definedName>
    <definedName name="CRR_ST_PT2">#REF!</definedName>
    <definedName name="CurrentMonth">#REF!</definedName>
    <definedName name="CurrentMTMDate">[5]Clearinghouse_Fuel_Suppliers.xl!$B$4</definedName>
    <definedName name="CurrentQtrEnd">'[6]Input And Prices'!$C$4</definedName>
    <definedName name="DaysForward">'[4]Calpine Renewable Cntrct  MTM'!$K$81</definedName>
    <definedName name="DWR_End_Row">#REF!</definedName>
    <definedName name="DWR_Start_Row">#REF!</definedName>
    <definedName name="Effective_date">'[4]Calpine Renewable Cntrct  MTM'!$L$81</definedName>
    <definedName name="EIX_10k">#REF!</definedName>
    <definedName name="EIX_10K_DET_M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[7]WS!#REF!</definedName>
    <definedName name="EIX_10K_WK_JAN1">#REF!</definedName>
    <definedName name="EIX_10k_WK_LASTMO">#REF!</definedName>
    <definedName name="EIX_WS">[7]WS!#REF!</definedName>
    <definedName name="eixytd">#REF!</definedName>
    <definedName name="ENTRYNODE">#REF!</definedName>
    <definedName name="EOptns_Term_Sch_Point">#REF!</definedName>
    <definedName name="Equity">'[2]GL Master Data lookup'!#REF!</definedName>
    <definedName name="Escalation_Rate">#REF!</definedName>
    <definedName name="FERC">#REF!</definedName>
    <definedName name="FERC_Map">'[2]CARS to FERC Map'!$A$2:$B$2339</definedName>
    <definedName name="Format_Quotes">[4]PowerPrices!$B$62</definedName>
    <definedName name="FSD">#REF!</definedName>
    <definedName name="Fut_Point">#REF!</definedName>
    <definedName name="Futs_Web_Query">[4]FuturePrices!$B$34</definedName>
    <definedName name="Futures_Prices_Upload_Date">[3]Check!$B$28</definedName>
    <definedName name="Gas">#REF!</definedName>
    <definedName name="Gas_Fin_Non_Options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o">#REF!</definedName>
    <definedName name="HD">#REF!</definedName>
    <definedName name="Henry_Hub_Swap">[3]FuturePrices!$R$562:$U$600</definedName>
    <definedName name="HISTORICDOLLAR">#REF!</definedName>
    <definedName name="Hydro">#REF!</definedName>
    <definedName name="Interest_Rates_Upload_Date">[3]Check!$B$30</definedName>
    <definedName name="IR_Web_Query">[4]InterestRates!$B$26</definedName>
    <definedName name="ITEMTYPE">#REF!</definedName>
    <definedName name="Level">#REF!</definedName>
    <definedName name="Liab">'[2]GL Master Data lookup'!#REF!</definedName>
    <definedName name="List_1st_nearby">[4]Volatility!$B$28</definedName>
    <definedName name="List_2nd_nearby">[4]Volatility!$B$29</definedName>
    <definedName name="List_3rd_nearby">[4]Volatility!$B$30</definedName>
    <definedName name="Load_Flag">#REF!</definedName>
    <definedName name="MonthList">[5]Clearinghouse_Fuel_Suppliers.xl!$AH$1:$AH$12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'[3]Calpine Renewable Cntrct  MTM'!$1:$11</definedName>
    <definedName name="MTM_Summary_Compare">#REF!</definedName>
    <definedName name="NEG">#REF!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>#REF!</definedName>
    <definedName name="NoContamSystems">SUM('[8]Facility Technical Data'!$C$11:$C$12)</definedName>
    <definedName name="OOR">'[2]GL Master Data lookup'!#REF!</definedName>
    <definedName name="Op_Exp">'[2]GL Master Data lookup'!#REF!</definedName>
    <definedName name="OracleUploadDate">[9]Renewable!$I$1</definedName>
    <definedName name="ord">'[10]Master Data'!$B$1:$T$118</definedName>
    <definedName name="P_L">'[2]GL Master Data lookup'!#REF!</definedName>
    <definedName name="Past_Cash">'[2]GL Master Data lookup'!#REF!</definedName>
    <definedName name="PivotTablePoint">#REF!</definedName>
    <definedName name="Posting_Keys">#REF!</definedName>
    <definedName name="Power">#REF!</definedName>
    <definedName name="Power_Prices_Upload_Date">[3]Check!$B$27</definedName>
    <definedName name="Pricelist">'[3]Calpine Renewable Cntrct  MTM'!$AU$15:$AU$20</definedName>
    <definedName name="PriceListDec_01_2003">'[3]WME WIP'!$AX$22:$AX$27</definedName>
    <definedName name="PriceListOct_30_2003">'[3]MWD WIP'!$AX$22:$AX$27</definedName>
    <definedName name="_xlnm.Print_Area" localSheetId="0">'One Time Adj Explanation'!$A$1:$F$22</definedName>
    <definedName name="_xlnm.Print_Area" localSheetId="5">'WP-2013 Sch20-AandG'!$A$1:$J$112</definedName>
    <definedName name="_xlnm.Print_Area" localSheetId="4">'WP-2013 Sch4-TUTRR'!$A$1:$J$109</definedName>
    <definedName name="_xlnm.Print_Area" localSheetId="3">'WP-2013 True Up TRR Adj'!$A$2:$G$12</definedName>
    <definedName name="_xlnm.Print_Area" localSheetId="8">'WP-2014 Sch20-AandG'!$A$1:$J$112</definedName>
    <definedName name="_xlnm.Print_Area" localSheetId="7">'WP-2014 Sch4-TUTRR'!$A$1:$J$109</definedName>
    <definedName name="_xlnm.Print_Area" localSheetId="6">'WP-2014 True Up TRR Adj'!$A$2:$H$16</definedName>
    <definedName name="_xlnm.Print_Area" localSheetId="1">'WP-Total Adj with Int'!$A$1:$M$37</definedName>
    <definedName name="print1">#REF!</definedName>
    <definedName name="print2">#REF!</definedName>
    <definedName name="PriorMTMdate">'[11]Input And Prices'!$B$3</definedName>
    <definedName name="ProcessDate">#REF!</definedName>
    <definedName name="ProcessDate2">[9]Check!$B$3</definedName>
    <definedName name="ProcessMonth">#REF!</definedName>
    <definedName name="ProxyList">'[3]Calpine Renewable Cntrct  MTM'!$AT$15:$AT$20</definedName>
    <definedName name="QF_Asgn_List_Capacity">#REF!</definedName>
    <definedName name="QF_Asgn_List021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SAI">#REF!</definedName>
    <definedName name="Sales_Purchases_matching">#REF!</definedName>
    <definedName name="SCE_10K_DET_M">#REF!</definedName>
    <definedName name="SCE_10K_DET_T">#REF!</definedName>
    <definedName name="SCE_10K_M">#REF!</definedName>
    <definedName name="SCE_10K_T">#REF!</definedName>
    <definedName name="SCE_10k_WK_CURR">[7]WS!#REF!</definedName>
    <definedName name="SCE_10K_WK_JAN1">#REF!</definedName>
    <definedName name="SCE_10K_WK_LASTMO">#REF!</definedName>
    <definedName name="SCE_WS">#REF!</definedName>
    <definedName name="SCE_WS_LASTMO">#REF!</definedName>
    <definedName name="SCE10K">#REF!</definedName>
    <definedName name="SCE10KWksht">#REF!</definedName>
    <definedName name="Season2_data">'[12]LT Volumes'!#REF!</definedName>
    <definedName name="Season4_data">'[12]LT Volumes'!#REF!</definedName>
    <definedName name="Setup_Shape">[4]PowerPrices!$B$63</definedName>
    <definedName name="Solar">#REF!</definedName>
    <definedName name="SUBMITEM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>[13]DATA!#REF!</definedName>
    <definedName name="TransCapMTM">#REF!</definedName>
    <definedName name="Upload_Basis">[4]BasisPrices!$B$31</definedName>
    <definedName name="Upload_Basis_Access">[4]BasisPrices!$B$32</definedName>
    <definedName name="Upload_Futs">[4]FuturePrices!$B$36</definedName>
    <definedName name="Upload_Futs_Access">[4]FuturePrices!$B$37</definedName>
    <definedName name="Upload_IR">[4]InterestRates!$B$28</definedName>
    <definedName name="Upload_IR_Access">#REF!</definedName>
    <definedName name="Upload_Pwr">[4]PowerPrices!$B$66</definedName>
    <definedName name="Upload_Pwr_Access">[4]PowerPrices!$B$67</definedName>
    <definedName name="UploadAccess">[4]Volatility!$B$34</definedName>
    <definedName name="Uploads_IR_Access">#REF!</definedName>
    <definedName name="UploadVol">[4]Volatility!$B$33</definedName>
    <definedName name="Volatility_Upload_Date">[3]Check!$B$31</definedName>
    <definedName name="Week">{0;1;2;3;4;5}</definedName>
    <definedName name="Weekday">{1,2,3,4,5,6,7}</definedName>
    <definedName name="Wind">#REF!</definedName>
    <definedName name="WITdata">[14]WIT!$A$1:$S$440</definedName>
    <definedName name="wrn.Cover." hidden="1">{#N/A,#N/A,TRUE,"Cover";#N/A,#N/A,TRUE,"Contents"}</definedName>
    <definedName name="wrn.CoverContents." hidden="1">{#N/A,#N/A,FALSE,"Cover";#N/A,#N/A,FALSE,"Contents"}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hidden="1">{#N/A,#N/A,TRUE,"Section7";#N/A,#N/A,TRUE,"DebtService";#N/A,#N/A,TRUE,"LoanSchedules";#N/A,#N/A,TRUE,"GraphDebt"}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hidden="1">{"Table A",#N/A,FALSE,"Summary";"Table D",#N/A,FALSE,"Summary";"Table E",#N/A,FALSE,"Summary"}</definedName>
    <definedName name="wrn.Total._.Summary." hidden="1">{"Total Summary",#N/A,FALSE,"Summary"}</definedName>
    <definedName name="YearList">'[3]Calpine Renewable Cntrct  MTM'!$AS$15:$AS$20</definedName>
    <definedName name="YearProxyList">'[3]Calpine Renewable Cntrct  MTM'!$AS$15:$AT$20</definedName>
  </definedNames>
  <calcPr calcId="152511"/>
</workbook>
</file>

<file path=xl/calcChain.xml><?xml version="1.0" encoding="utf-8"?>
<calcChain xmlns="http://schemas.openxmlformats.org/spreadsheetml/2006/main">
  <c r="F12" i="127" l="1"/>
  <c r="E12" i="127"/>
  <c r="E8" i="127"/>
  <c r="F8" i="127"/>
  <c r="D12" i="127" l="1"/>
  <c r="F11" i="127"/>
  <c r="F10" i="127"/>
  <c r="F9" i="127"/>
  <c r="E13" i="127" l="1"/>
  <c r="D8" i="127"/>
  <c r="D13" i="127" s="1"/>
  <c r="F7" i="127"/>
  <c r="F6" i="127"/>
  <c r="D5" i="127"/>
  <c r="F5" i="127" s="1"/>
  <c r="F13" i="127" l="1"/>
  <c r="F17" i="100" l="1"/>
  <c r="E12" i="100" l="1"/>
  <c r="F15" i="100" l="1"/>
  <c r="K37" i="86" l="1"/>
  <c r="D8" i="106"/>
  <c r="D7" i="106"/>
  <c r="D6" i="106"/>
  <c r="D6" i="101"/>
  <c r="C108" i="126"/>
  <c r="F70" i="126"/>
  <c r="E70" i="126"/>
  <c r="F64" i="126"/>
  <c r="E64" i="126"/>
  <c r="G58" i="126"/>
  <c r="G37" i="126" s="1"/>
  <c r="D37" i="126" s="1"/>
  <c r="G6" i="126" s="1"/>
  <c r="H6" i="126" s="1"/>
  <c r="H57" i="126"/>
  <c r="G57" i="126"/>
  <c r="D50" i="126"/>
  <c r="G19" i="126" s="1"/>
  <c r="H19" i="126" s="1"/>
  <c r="D49" i="126"/>
  <c r="D48" i="126"/>
  <c r="D47" i="126"/>
  <c r="D46" i="126"/>
  <c r="G15" i="126" s="1"/>
  <c r="H15" i="126" s="1"/>
  <c r="D45" i="126"/>
  <c r="F44" i="126"/>
  <c r="D44" i="126"/>
  <c r="H43" i="126"/>
  <c r="D43" i="126"/>
  <c r="D42" i="126"/>
  <c r="D41" i="126"/>
  <c r="G10" i="126" s="1"/>
  <c r="H10" i="126" s="1"/>
  <c r="F29" i="126" s="1"/>
  <c r="D40" i="126"/>
  <c r="D39" i="126"/>
  <c r="D38" i="126"/>
  <c r="G28" i="126"/>
  <c r="F28" i="126"/>
  <c r="G26" i="126"/>
  <c r="F26" i="126"/>
  <c r="F24" i="126"/>
  <c r="E20" i="126"/>
  <c r="H18" i="126"/>
  <c r="G18" i="126"/>
  <c r="G17" i="126"/>
  <c r="H17" i="126" s="1"/>
  <c r="G16" i="126"/>
  <c r="H16" i="126" s="1"/>
  <c r="H14" i="126"/>
  <c r="G14" i="126"/>
  <c r="G13" i="126"/>
  <c r="H13" i="126" s="1"/>
  <c r="G12" i="126"/>
  <c r="H12" i="126" s="1"/>
  <c r="G11" i="126"/>
  <c r="H11" i="126" s="1"/>
  <c r="G9" i="126"/>
  <c r="H9" i="126" s="1"/>
  <c r="G8" i="126"/>
  <c r="H8" i="126" s="1"/>
  <c r="A8" i="126"/>
  <c r="A9" i="126" s="1"/>
  <c r="A10" i="126" s="1"/>
  <c r="G7" i="126"/>
  <c r="H7" i="126" s="1"/>
  <c r="A7" i="126"/>
  <c r="F103" i="125"/>
  <c r="F98" i="125"/>
  <c r="F97" i="125"/>
  <c r="F96" i="125"/>
  <c r="E96" i="125"/>
  <c r="F95" i="125"/>
  <c r="E95" i="125"/>
  <c r="J86" i="125"/>
  <c r="F84" i="125"/>
  <c r="E84" i="125"/>
  <c r="E87" i="125" s="1"/>
  <c r="E97" i="125" s="1"/>
  <c r="E103" i="125" s="1"/>
  <c r="J42" i="125" s="1"/>
  <c r="G71" i="125"/>
  <c r="E71" i="125"/>
  <c r="G69" i="125"/>
  <c r="E69" i="125"/>
  <c r="J62" i="125"/>
  <c r="H62" i="125"/>
  <c r="J59" i="125"/>
  <c r="H59" i="125"/>
  <c r="J58" i="125"/>
  <c r="H58" i="125"/>
  <c r="J55" i="125"/>
  <c r="H55" i="125"/>
  <c r="J54" i="125"/>
  <c r="H54" i="125"/>
  <c r="J53" i="125"/>
  <c r="H53" i="125"/>
  <c r="J52" i="125"/>
  <c r="H52" i="125"/>
  <c r="J51" i="125"/>
  <c r="H51" i="125"/>
  <c r="J50" i="125"/>
  <c r="H50" i="125"/>
  <c r="J49" i="125"/>
  <c r="H49" i="125"/>
  <c r="J48" i="125"/>
  <c r="H48" i="125"/>
  <c r="J45" i="125"/>
  <c r="H45" i="125"/>
  <c r="J44" i="125"/>
  <c r="H44" i="125"/>
  <c r="J43" i="125"/>
  <c r="H43" i="125"/>
  <c r="H42" i="125"/>
  <c r="H41" i="125"/>
  <c r="H33" i="125"/>
  <c r="A33" i="125"/>
  <c r="H34" i="125" s="1"/>
  <c r="J27" i="125"/>
  <c r="H27" i="125"/>
  <c r="J26" i="125"/>
  <c r="H26" i="125"/>
  <c r="J25" i="125"/>
  <c r="H25" i="125"/>
  <c r="J24" i="125"/>
  <c r="H24" i="125"/>
  <c r="J23" i="125"/>
  <c r="H23" i="125"/>
  <c r="J20" i="125"/>
  <c r="H20" i="125"/>
  <c r="J19" i="125"/>
  <c r="H19" i="125"/>
  <c r="J18" i="125"/>
  <c r="J21" i="125" s="1"/>
  <c r="H18" i="125"/>
  <c r="J14" i="125"/>
  <c r="H14" i="125"/>
  <c r="J13" i="125"/>
  <c r="H13" i="125"/>
  <c r="J12" i="125"/>
  <c r="J15" i="125" s="1"/>
  <c r="H12" i="125"/>
  <c r="J9" i="125"/>
  <c r="H9" i="125"/>
  <c r="J8" i="125"/>
  <c r="H8" i="125"/>
  <c r="J7" i="125"/>
  <c r="H7" i="125"/>
  <c r="A7" i="125"/>
  <c r="J6" i="125"/>
  <c r="H6" i="125"/>
  <c r="H20" i="126" l="1"/>
  <c r="F23" i="126" s="1"/>
  <c r="F25" i="126" s="1"/>
  <c r="F27" i="126" s="1"/>
  <c r="F30" i="126" s="1"/>
  <c r="A11" i="126"/>
  <c r="A12" i="126" s="1"/>
  <c r="A13" i="126" s="1"/>
  <c r="A14" i="126" s="1"/>
  <c r="A15" i="126" s="1"/>
  <c r="A16" i="126" s="1"/>
  <c r="A17" i="126" s="1"/>
  <c r="A18" i="126" s="1"/>
  <c r="A19" i="126" s="1"/>
  <c r="G24" i="126"/>
  <c r="E98" i="125"/>
  <c r="J33" i="125" s="1"/>
  <c r="J29" i="125"/>
  <c r="A8" i="125"/>
  <c r="A9" i="125" s="1"/>
  <c r="A12" i="125" s="1"/>
  <c r="A34" i="125"/>
  <c r="C76" i="126" l="1"/>
  <c r="A20" i="126"/>
  <c r="J34" i="125"/>
  <c r="J56" i="125" s="1"/>
  <c r="J38" i="125"/>
  <c r="J57" i="125" s="1"/>
  <c r="J41" i="125"/>
  <c r="H56" i="125"/>
  <c r="A38" i="125"/>
  <c r="A13" i="125"/>
  <c r="A14" i="125" s="1"/>
  <c r="A15" i="125" s="1"/>
  <c r="A23" i="126" l="1"/>
  <c r="G23" i="126"/>
  <c r="A18" i="125"/>
  <c r="H15" i="125"/>
  <c r="H57" i="125"/>
  <c r="A41" i="125"/>
  <c r="A42" i="125" s="1"/>
  <c r="A43" i="125" s="1"/>
  <c r="A44" i="125" s="1"/>
  <c r="A45" i="125" s="1"/>
  <c r="A48" i="125" s="1"/>
  <c r="J60" i="125"/>
  <c r="J64" i="125" s="1"/>
  <c r="E68" i="125" s="1"/>
  <c r="A24" i="126" l="1"/>
  <c r="A25" i="126" s="1"/>
  <c r="E72" i="125"/>
  <c r="E70" i="125"/>
  <c r="E73" i="125" s="1"/>
  <c r="J70" i="125" s="1"/>
  <c r="J72" i="125" s="1"/>
  <c r="A49" i="125"/>
  <c r="A51" i="125" s="1"/>
  <c r="A52" i="125" s="1"/>
  <c r="A53" i="125" s="1"/>
  <c r="A54" i="125" s="1"/>
  <c r="A55" i="125" s="1"/>
  <c r="A56" i="125" s="1"/>
  <c r="A57" i="125" s="1"/>
  <c r="A58" i="125" s="1"/>
  <c r="A59" i="125" s="1"/>
  <c r="A60" i="125" s="1"/>
  <c r="A19" i="125"/>
  <c r="A20" i="125" s="1"/>
  <c r="A21" i="125" s="1"/>
  <c r="A26" i="126" l="1"/>
  <c r="A27" i="126" s="1"/>
  <c r="G25" i="126"/>
  <c r="H60" i="125"/>
  <c r="H21" i="125"/>
  <c r="A23" i="125"/>
  <c r="H29" i="125"/>
  <c r="A62" i="125"/>
  <c r="A64" i="125" s="1"/>
  <c r="A28" i="126" l="1"/>
  <c r="G27" i="126"/>
  <c r="H64" i="125"/>
  <c r="H30" i="125"/>
  <c r="A24" i="125"/>
  <c r="A25" i="125" s="1"/>
  <c r="G68" i="125"/>
  <c r="A68" i="125"/>
  <c r="A29" i="126" l="1"/>
  <c r="G29" i="126"/>
  <c r="G70" i="125"/>
  <c r="A69" i="125"/>
  <c r="A70" i="125" s="1"/>
  <c r="A30" i="126" l="1"/>
  <c r="A37" i="126" s="1"/>
  <c r="G30" i="126"/>
  <c r="A71" i="125"/>
  <c r="A72" i="125" s="1"/>
  <c r="A73" i="125" s="1"/>
  <c r="G73" i="125"/>
  <c r="G77" i="126" l="1"/>
  <c r="A38" i="126"/>
  <c r="A39" i="126" s="1"/>
  <c r="A40" i="126" s="1"/>
  <c r="A41" i="126" s="1"/>
  <c r="A42" i="126" s="1"/>
  <c r="A43" i="126" s="1"/>
  <c r="G72" i="125"/>
  <c r="A44" i="126" l="1"/>
  <c r="C78" i="126"/>
  <c r="A45" i="126" l="1"/>
  <c r="A46" i="126" s="1"/>
  <c r="A47" i="126" s="1"/>
  <c r="A48" i="126" s="1"/>
  <c r="A49" i="126" s="1"/>
  <c r="A50" i="126" s="1"/>
  <c r="C72" i="126"/>
  <c r="C108" i="124" l="1"/>
  <c r="F70" i="124"/>
  <c r="E70" i="124"/>
  <c r="F64" i="124"/>
  <c r="E64" i="124"/>
  <c r="H57" i="124"/>
  <c r="G57" i="124"/>
  <c r="G58" i="124" s="1"/>
  <c r="G37" i="124" s="1"/>
  <c r="D37" i="124" s="1"/>
  <c r="G6" i="124" s="1"/>
  <c r="H6" i="124" s="1"/>
  <c r="D50" i="124"/>
  <c r="D49" i="124"/>
  <c r="D48" i="124"/>
  <c r="D47" i="124"/>
  <c r="D46" i="124"/>
  <c r="D45" i="124"/>
  <c r="F44" i="124"/>
  <c r="D44" i="124"/>
  <c r="H43" i="124"/>
  <c r="D43" i="124" s="1"/>
  <c r="G12" i="124" s="1"/>
  <c r="H12" i="124" s="1"/>
  <c r="D42" i="124"/>
  <c r="D41" i="124"/>
  <c r="D40" i="124"/>
  <c r="D39" i="124"/>
  <c r="D38" i="124"/>
  <c r="G28" i="124"/>
  <c r="F28" i="124"/>
  <c r="G26" i="124"/>
  <c r="F26" i="124"/>
  <c r="F24" i="124"/>
  <c r="E20" i="124"/>
  <c r="G19" i="124"/>
  <c r="H19" i="124" s="1"/>
  <c r="H18" i="124"/>
  <c r="G18" i="124"/>
  <c r="G17" i="124"/>
  <c r="H17" i="124" s="1"/>
  <c r="H16" i="124"/>
  <c r="G16" i="124"/>
  <c r="G15" i="124"/>
  <c r="H15" i="124" s="1"/>
  <c r="H14" i="124"/>
  <c r="G14" i="124"/>
  <c r="G13" i="124"/>
  <c r="H13" i="124" s="1"/>
  <c r="G11" i="124"/>
  <c r="H11" i="124" s="1"/>
  <c r="H10" i="124"/>
  <c r="F29" i="124" s="1"/>
  <c r="G10" i="124"/>
  <c r="G9" i="124"/>
  <c r="H9" i="124" s="1"/>
  <c r="H8" i="124"/>
  <c r="G8" i="124"/>
  <c r="A8" i="124"/>
  <c r="A9" i="124" s="1"/>
  <c r="A10" i="124" s="1"/>
  <c r="G7" i="124"/>
  <c r="H7" i="124" s="1"/>
  <c r="A7" i="124"/>
  <c r="D7" i="101"/>
  <c r="F103" i="123"/>
  <c r="F98" i="123"/>
  <c r="F97" i="123"/>
  <c r="F96" i="123"/>
  <c r="E96" i="123"/>
  <c r="F95" i="123"/>
  <c r="E95" i="123"/>
  <c r="E98" i="123" s="1"/>
  <c r="J33" i="123" s="1"/>
  <c r="J86" i="123"/>
  <c r="F84" i="123"/>
  <c r="E84" i="123"/>
  <c r="E87" i="123" s="1"/>
  <c r="E97" i="123" s="1"/>
  <c r="E103" i="123" s="1"/>
  <c r="J42" i="123" s="1"/>
  <c r="G71" i="123"/>
  <c r="E71" i="123"/>
  <c r="G69" i="123"/>
  <c r="E69" i="123"/>
  <c r="J62" i="123"/>
  <c r="H62" i="123"/>
  <c r="J59" i="123"/>
  <c r="H59" i="123"/>
  <c r="J58" i="123"/>
  <c r="H58" i="123"/>
  <c r="J55" i="123"/>
  <c r="H55" i="123"/>
  <c r="J54" i="123"/>
  <c r="H54" i="123"/>
  <c r="J53" i="123"/>
  <c r="H53" i="123"/>
  <c r="J52" i="123"/>
  <c r="H52" i="123"/>
  <c r="J51" i="123"/>
  <c r="H51" i="123"/>
  <c r="J50" i="123"/>
  <c r="H50" i="123"/>
  <c r="J49" i="123"/>
  <c r="H49" i="123"/>
  <c r="J48" i="123"/>
  <c r="H48" i="123"/>
  <c r="J45" i="123"/>
  <c r="H45" i="123"/>
  <c r="J44" i="123"/>
  <c r="H44" i="123"/>
  <c r="J43" i="123"/>
  <c r="H43" i="123"/>
  <c r="H42" i="123"/>
  <c r="H41" i="123"/>
  <c r="A34" i="123"/>
  <c r="H56" i="123" s="1"/>
  <c r="H33" i="123"/>
  <c r="A33" i="123"/>
  <c r="H34" i="123" s="1"/>
  <c r="J27" i="123"/>
  <c r="H27" i="123"/>
  <c r="J26" i="123"/>
  <c r="H26" i="123"/>
  <c r="J25" i="123"/>
  <c r="H25" i="123"/>
  <c r="J24" i="123"/>
  <c r="H24" i="123"/>
  <c r="J23" i="123"/>
  <c r="H23" i="123"/>
  <c r="J20" i="123"/>
  <c r="H20" i="123"/>
  <c r="J19" i="123"/>
  <c r="J21" i="123" s="1"/>
  <c r="H19" i="123"/>
  <c r="J18" i="123"/>
  <c r="H18" i="123"/>
  <c r="J14" i="123"/>
  <c r="H14" i="123"/>
  <c r="J13" i="123"/>
  <c r="J15" i="123" s="1"/>
  <c r="H13" i="123"/>
  <c r="J12" i="123"/>
  <c r="H12" i="123"/>
  <c r="J9" i="123"/>
  <c r="H9" i="123"/>
  <c r="J8" i="123"/>
  <c r="H8" i="123"/>
  <c r="J7" i="123"/>
  <c r="H7" i="123"/>
  <c r="A7" i="123"/>
  <c r="A8" i="123" s="1"/>
  <c r="A9" i="123" s="1"/>
  <c r="A12" i="123" s="1"/>
  <c r="J6" i="123"/>
  <c r="H6" i="123"/>
  <c r="H20" i="124" l="1"/>
  <c r="F23" i="124" s="1"/>
  <c r="F25" i="124" s="1"/>
  <c r="F27" i="124" s="1"/>
  <c r="F30" i="124" s="1"/>
  <c r="A11" i="124"/>
  <c r="A12" i="124" s="1"/>
  <c r="A13" i="124" s="1"/>
  <c r="A14" i="124" s="1"/>
  <c r="A15" i="124" s="1"/>
  <c r="A16" i="124" s="1"/>
  <c r="A17" i="124" s="1"/>
  <c r="A18" i="124" s="1"/>
  <c r="A19" i="124" s="1"/>
  <c r="G24" i="124"/>
  <c r="A13" i="123"/>
  <c r="A14" i="123" s="1"/>
  <c r="A15" i="123" s="1"/>
  <c r="A18" i="123" s="1"/>
  <c r="H15" i="123"/>
  <c r="J29" i="123"/>
  <c r="A38" i="123"/>
  <c r="A20" i="124" l="1"/>
  <c r="C76" i="124"/>
  <c r="J38" i="123"/>
  <c r="J57" i="123" s="1"/>
  <c r="J41" i="123"/>
  <c r="J34" i="123"/>
  <c r="J56" i="123" s="1"/>
  <c r="J60" i="123" s="1"/>
  <c r="J64" i="123" s="1"/>
  <c r="E68" i="123" s="1"/>
  <c r="A41" i="123"/>
  <c r="A42" i="123" s="1"/>
  <c r="A43" i="123" s="1"/>
  <c r="A44" i="123" s="1"/>
  <c r="A45" i="123" s="1"/>
  <c r="A48" i="123" s="1"/>
  <c r="H57" i="123"/>
  <c r="A19" i="123"/>
  <c r="A20" i="123" s="1"/>
  <c r="A21" i="123" s="1"/>
  <c r="H21" i="123"/>
  <c r="G23" i="124" l="1"/>
  <c r="A23" i="124"/>
  <c r="E70" i="123"/>
  <c r="E73" i="123"/>
  <c r="J70" i="123" s="1"/>
  <c r="J72" i="123" s="1"/>
  <c r="E72" i="123"/>
  <c r="A23" i="123"/>
  <c r="H29" i="123"/>
  <c r="H60" i="123"/>
  <c r="A49" i="123"/>
  <c r="A51" i="123" s="1"/>
  <c r="A52" i="123" s="1"/>
  <c r="A53" i="123" s="1"/>
  <c r="A54" i="123" s="1"/>
  <c r="A55" i="123" s="1"/>
  <c r="A56" i="123" s="1"/>
  <c r="A57" i="123" s="1"/>
  <c r="A58" i="123" s="1"/>
  <c r="A59" i="123" s="1"/>
  <c r="A60" i="123" s="1"/>
  <c r="A24" i="124" l="1"/>
  <c r="A25" i="124" s="1"/>
  <c r="A24" i="123"/>
  <c r="A25" i="123" s="1"/>
  <c r="A62" i="123"/>
  <c r="A64" i="123" s="1"/>
  <c r="A26" i="124" l="1"/>
  <c r="A27" i="124" s="1"/>
  <c r="G25" i="124"/>
  <c r="A68" i="123"/>
  <c r="G68" i="123"/>
  <c r="H64" i="123"/>
  <c r="H30" i="123"/>
  <c r="A28" i="124" l="1"/>
  <c r="G27" i="124"/>
  <c r="A69" i="123"/>
  <c r="A70" i="123" s="1"/>
  <c r="A29" i="124" l="1"/>
  <c r="G29" i="124"/>
  <c r="A71" i="123"/>
  <c r="A72" i="123" s="1"/>
  <c r="A73" i="123" s="1"/>
  <c r="G70" i="123"/>
  <c r="A30" i="124" l="1"/>
  <c r="A37" i="124" s="1"/>
  <c r="G30" i="124"/>
  <c r="G73" i="123"/>
  <c r="G72" i="123"/>
  <c r="G77" i="124" l="1"/>
  <c r="A38" i="124"/>
  <c r="A39" i="124" s="1"/>
  <c r="A40" i="124" s="1"/>
  <c r="A41" i="124" s="1"/>
  <c r="A42" i="124" s="1"/>
  <c r="A43" i="124" s="1"/>
  <c r="C78" i="124" l="1"/>
  <c r="A44" i="124"/>
  <c r="C72" i="124" l="1"/>
  <c r="A45" i="124"/>
  <c r="A46" i="124" s="1"/>
  <c r="A47" i="124" s="1"/>
  <c r="A48" i="124" s="1"/>
  <c r="A49" i="124" s="1"/>
  <c r="A50" i="124" s="1"/>
  <c r="D8" i="101" l="1"/>
  <c r="D12" i="86" l="1"/>
  <c r="D13" i="86" s="1"/>
  <c r="D14" i="86" s="1"/>
  <c r="D15" i="86" s="1"/>
  <c r="D16" i="86" s="1"/>
  <c r="D17" i="86" s="1"/>
  <c r="D18" i="86" s="1"/>
  <c r="D19" i="86" s="1"/>
  <c r="D20" i="86" s="1"/>
  <c r="D21" i="86" s="1"/>
  <c r="D22" i="86" s="1"/>
  <c r="D23" i="86" s="1"/>
  <c r="E6" i="100"/>
  <c r="E15" i="100" l="1"/>
  <c r="E9" i="100"/>
  <c r="H24" i="86" l="1"/>
  <c r="H25" i="86" l="1"/>
  <c r="H26" i="86" s="1"/>
  <c r="H27" i="86" s="1"/>
  <c r="H28" i="86" s="1"/>
  <c r="H29" i="86" s="1"/>
  <c r="H30" i="86" s="1"/>
  <c r="H31" i="86" s="1"/>
  <c r="H32" i="86" s="1"/>
  <c r="H33" i="86" s="1"/>
  <c r="H34" i="86" s="1"/>
  <c r="H35" i="86" s="1"/>
  <c r="J12" i="86"/>
  <c r="I12" i="86"/>
  <c r="H36" i="86" l="1"/>
  <c r="K12" i="86"/>
  <c r="I13" i="86" s="1"/>
  <c r="J13" i="86"/>
  <c r="K13" i="86" s="1"/>
  <c r="I14" i="86" s="1"/>
  <c r="J14" i="86" l="1"/>
  <c r="K14" i="86" s="1"/>
  <c r="I15" i="86" s="1"/>
  <c r="J15" i="86" l="1"/>
  <c r="K15" i="86" s="1"/>
  <c r="I16" i="86" s="1"/>
  <c r="J16" i="86" l="1"/>
  <c r="K16" i="86" s="1"/>
  <c r="I17" i="86" s="1"/>
  <c r="J17" i="86" s="1"/>
  <c r="K17" i="86" s="1"/>
  <c r="I18" i="86" s="1"/>
  <c r="J18" i="86" s="1"/>
  <c r="K18" i="86" s="1"/>
  <c r="I19" i="86" s="1"/>
  <c r="J19" i="86" l="1"/>
  <c r="K19" i="86" s="1"/>
  <c r="I20" i="86" s="1"/>
  <c r="J20" i="86" l="1"/>
  <c r="K20" i="86" s="1"/>
  <c r="I21" i="86" s="1"/>
  <c r="J21" i="86" l="1"/>
  <c r="K21" i="86" s="1"/>
  <c r="I22" i="86" s="1"/>
  <c r="J22" i="86" l="1"/>
  <c r="K22" i="86" s="1"/>
  <c r="I23" i="86" s="1"/>
  <c r="J23" i="86" l="1"/>
  <c r="K23" i="86" s="1"/>
  <c r="I24" i="86" l="1"/>
  <c r="J24" i="86" l="1"/>
  <c r="K24" i="86" s="1"/>
  <c r="I25" i="86" s="1"/>
  <c r="J25" i="86" l="1"/>
  <c r="K25" i="86" s="1"/>
  <c r="I26" i="86" s="1"/>
  <c r="J26" i="86" l="1"/>
  <c r="K26" i="86" s="1"/>
  <c r="I27" i="86" s="1"/>
  <c r="J27" i="86" l="1"/>
  <c r="K27" i="86" s="1"/>
  <c r="I28" i="86" s="1"/>
  <c r="J28" i="86" l="1"/>
  <c r="K28" i="86" s="1"/>
  <c r="I29" i="86" s="1"/>
  <c r="J29" i="86" l="1"/>
  <c r="K29" i="86" s="1"/>
  <c r="I30" i="86" s="1"/>
  <c r="J30" i="86" l="1"/>
  <c r="K30" i="86" s="1"/>
  <c r="I31" i="86" s="1"/>
  <c r="J31" i="86" l="1"/>
  <c r="K31" i="86" s="1"/>
  <c r="I32" i="86" s="1"/>
  <c r="J32" i="86" l="1"/>
  <c r="K32" i="86" s="1"/>
  <c r="I33" i="86" s="1"/>
  <c r="J33" i="86" s="1"/>
  <c r="K33" i="86" l="1"/>
  <c r="I34" i="86" s="1"/>
  <c r="J34" i="86" s="1"/>
  <c r="K34" i="86" l="1"/>
  <c r="I35" i="86" s="1"/>
  <c r="J35" i="86" s="1"/>
  <c r="K35" i="86" l="1"/>
  <c r="K36" i="86" s="1"/>
  <c r="F12" i="100" l="1"/>
  <c r="E12" i="86"/>
  <c r="F12" i="86" s="1"/>
  <c r="G12" i="86" s="1"/>
  <c r="E13" i="86" s="1"/>
  <c r="F13" i="86" s="1"/>
  <c r="G13" i="86" s="1"/>
  <c r="E14" i="86" s="1"/>
  <c r="F14" i="86" s="1"/>
  <c r="G14" i="86" s="1"/>
  <c r="E15" i="86" s="1"/>
  <c r="F15" i="86" s="1"/>
  <c r="G15" i="86" s="1"/>
  <c r="E16" i="86" s="1"/>
  <c r="F16" i="86" s="1"/>
  <c r="G16" i="86" s="1"/>
  <c r="E17" i="86" s="1"/>
  <c r="D36" i="86"/>
  <c r="F17" i="86" l="1"/>
  <c r="G17" i="86" s="1"/>
  <c r="E18" i="86" s="1"/>
  <c r="F18" i="86" l="1"/>
  <c r="G18" i="86" s="1"/>
  <c r="E19" i="86" s="1"/>
  <c r="F19" i="86" l="1"/>
  <c r="G19" i="86" s="1"/>
  <c r="E20" i="86" s="1"/>
  <c r="F20" i="86" l="1"/>
  <c r="G20" i="86" s="1"/>
  <c r="E21" i="86" s="1"/>
  <c r="F21" i="86" l="1"/>
  <c r="G21" i="86" s="1"/>
  <c r="E22" i="86" s="1"/>
  <c r="F22" i="86" l="1"/>
  <c r="G22" i="86" s="1"/>
  <c r="E23" i="86" s="1"/>
  <c r="F23" i="86" l="1"/>
  <c r="G23" i="86" s="1"/>
  <c r="E24" i="86" s="1"/>
  <c r="F24" i="86" s="1"/>
  <c r="G24" i="86" s="1"/>
  <c r="E25" i="86" s="1"/>
  <c r="F25" i="86" s="1"/>
  <c r="G25" i="86" s="1"/>
  <c r="E26" i="86" s="1"/>
  <c r="F26" i="86" s="1"/>
  <c r="G26" i="86" s="1"/>
  <c r="E27" i="86" s="1"/>
  <c r="F27" i="86" s="1"/>
  <c r="G27" i="86" s="1"/>
  <c r="E28" i="86" s="1"/>
  <c r="F28" i="86" s="1"/>
  <c r="G28" i="86" s="1"/>
  <c r="E29" i="86" s="1"/>
  <c r="F29" i="86" s="1"/>
  <c r="G29" i="86" s="1"/>
  <c r="E30" i="86" s="1"/>
  <c r="F30" i="86" s="1"/>
  <c r="G30" i="86" s="1"/>
  <c r="E31" i="86" s="1"/>
  <c r="F31" i="86" s="1"/>
  <c r="G31" i="86" s="1"/>
  <c r="E32" i="86" s="1"/>
  <c r="F32" i="86" s="1"/>
  <c r="G32" i="86" s="1"/>
  <c r="E33" i="86" s="1"/>
  <c r="F33" i="86" s="1"/>
  <c r="G33" i="86" s="1"/>
  <c r="E34" i="86" s="1"/>
  <c r="F34" i="86" s="1"/>
  <c r="G34" i="86" s="1"/>
  <c r="E35" i="86" s="1"/>
  <c r="F35" i="86" s="1"/>
  <c r="G35" i="86" s="1"/>
  <c r="G36" i="86" s="1"/>
  <c r="F9" i="100" l="1"/>
  <c r="F6" i="100" l="1"/>
</calcChain>
</file>

<file path=xl/comments1.xml><?xml version="1.0" encoding="utf-8"?>
<comments xmlns="http://schemas.openxmlformats.org/spreadsheetml/2006/main">
  <authors>
    <author>Kim, Jee Young</author>
  </authors>
  <commentList>
    <comment ref="E43" authorId="0" shapeId="0">
      <text>
        <r>
          <rPr>
            <b/>
            <sz val="9"/>
            <color indexed="81"/>
            <rFont val="Tahoma"/>
            <family val="2"/>
          </rPr>
          <t xml:space="preserve">Changed from $29,318,125. Subtracted $2,716,418 related to the SONGS Decommissioning Trust Fund Participant Credit Adjustment.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8" authorId="0" shapeId="0">
      <text>
        <r>
          <rPr>
            <b/>
            <sz val="9"/>
            <color indexed="81"/>
            <rFont val="Tahoma"/>
            <family val="2"/>
          </rPr>
          <t>Changed from $26,555,513.
Subtracted $5,583,099 related to the SONGS Decommissioning Trust Fund Adjustment.</t>
        </r>
      </text>
    </comment>
  </commentList>
</comments>
</file>

<file path=xl/comments2.xml><?xml version="1.0" encoding="utf-8"?>
<comments xmlns="http://schemas.openxmlformats.org/spreadsheetml/2006/main">
  <authors>
    <author>Kim, Jee Young</author>
  </authors>
  <commentList>
    <comment ref="E43" authorId="0" shapeId="0">
      <text>
        <r>
          <rPr>
            <b/>
            <sz val="9"/>
            <color indexed="81"/>
            <rFont val="Tahoma"/>
            <family val="2"/>
          </rPr>
          <t>Changed from $21,897,772.  Subtracted $2,177,156 related to the SONGS Decommissioning Trust Fund Participant Credit Adjustment.</t>
        </r>
      </text>
    </comment>
    <comment ref="E48" authorId="0" shapeId="0">
      <text>
        <r>
          <rPr>
            <b/>
            <sz val="9"/>
            <color indexed="81"/>
            <rFont val="Tahoma"/>
            <family val="2"/>
          </rPr>
          <t>Changed from $28,243,366.  Subtracted $4,321,513 related to the SONGS Decommissioning Trust Fund Participant Credit Adjustment.</t>
        </r>
      </text>
    </comment>
  </commentList>
</comments>
</file>

<file path=xl/sharedStrings.xml><?xml version="1.0" encoding="utf-8"?>
<sst xmlns="http://schemas.openxmlformats.org/spreadsheetml/2006/main" count="750" uniqueCount="324">
  <si>
    <t>Rate</t>
  </si>
  <si>
    <t>Monthly</t>
  </si>
  <si>
    <t>in Revenue</t>
  </si>
  <si>
    <t>Interest</t>
  </si>
  <si>
    <t>Excess (-) or</t>
  </si>
  <si>
    <t>Shortfall (+)</t>
  </si>
  <si>
    <t>December</t>
  </si>
  <si>
    <t>January</t>
  </si>
  <si>
    <t>February</t>
  </si>
  <si>
    <t>April</t>
  </si>
  <si>
    <t>May</t>
  </si>
  <si>
    <t>July</t>
  </si>
  <si>
    <t>August</t>
  </si>
  <si>
    <t>September</t>
  </si>
  <si>
    <t>November</t>
  </si>
  <si>
    <t>October</t>
  </si>
  <si>
    <t>Month</t>
  </si>
  <si>
    <t>Year</t>
  </si>
  <si>
    <t>March</t>
  </si>
  <si>
    <t>Cumulative</t>
  </si>
  <si>
    <t>True Up</t>
  </si>
  <si>
    <t>with Interest</t>
  </si>
  <si>
    <t>wo Interest for</t>
  </si>
  <si>
    <t>for Current</t>
  </si>
  <si>
    <t>Current Month</t>
  </si>
  <si>
    <t>June</t>
  </si>
  <si>
    <t>TRR Adjustment</t>
  </si>
  <si>
    <t>Schedule 3 - One-Time and Previous Period True Up Adjustment</t>
  </si>
  <si>
    <t>One Time Adjustment for Revised 2013 True Up TRR</t>
  </si>
  <si>
    <t>2013</t>
  </si>
  <si>
    <t>1.</t>
  </si>
  <si>
    <r>
      <rPr>
        <b/>
        <sz val="12"/>
        <rFont val="Calibri"/>
        <family val="2"/>
        <scheme val="minor"/>
      </rPr>
      <t>True Up TRR Pursuant to Appendix IX, Attachment 1, Paragraph 3(d)(8)</t>
    </r>
  </si>
  <si>
    <t xml:space="preserve">Subtotal One-Time Adj: </t>
  </si>
  <si>
    <t>Description</t>
  </si>
  <si>
    <t>Amount</t>
  </si>
  <si>
    <t>Source</t>
  </si>
  <si>
    <t>Variance*</t>
  </si>
  <si>
    <t>* Variance Includes Adjustments for:</t>
  </si>
  <si>
    <t>Calculation of True Up TRR</t>
  </si>
  <si>
    <t>A) Rate Base for True Up TRR</t>
  </si>
  <si>
    <t>Calculation</t>
  </si>
  <si>
    <t xml:space="preserve">FERC Form 1 Reference </t>
  </si>
  <si>
    <t xml:space="preserve">Line </t>
  </si>
  <si>
    <t>Rate Base Item</t>
  </si>
  <si>
    <t>Method</t>
  </si>
  <si>
    <t>Notes</t>
  </si>
  <si>
    <t>or Instruction</t>
  </si>
  <si>
    <t>ISO Transmission Plant</t>
  </si>
  <si>
    <t>13-Month Avg.</t>
  </si>
  <si>
    <t>General + Elec. Misc. Intangible Plant</t>
  </si>
  <si>
    <t>BOY/EOY Avg.</t>
  </si>
  <si>
    <t>Transmission Plant Held for Future Use</t>
  </si>
  <si>
    <t>Abandoned Plant</t>
  </si>
  <si>
    <t>Working Capital Amounts</t>
  </si>
  <si>
    <t>Materials and Supplies</t>
  </si>
  <si>
    <t>Prepayments</t>
  </si>
  <si>
    <t>Cash Working Capital</t>
  </si>
  <si>
    <t>1/16 (O&amp;M + A&amp;G)</t>
  </si>
  <si>
    <t>Working Capital</t>
  </si>
  <si>
    <t>Accumulated Depreciation Reserve Amounts</t>
  </si>
  <si>
    <t>Transmission Depreciation Reserve - ISO</t>
  </si>
  <si>
    <t>Negative amount</t>
  </si>
  <si>
    <t>Distribution Depreciation Reserve - ISO</t>
  </si>
  <si>
    <t>G + I Depreciation Reserve</t>
  </si>
  <si>
    <t>Accumulated Depreciation Reserve</t>
  </si>
  <si>
    <t>Accumulated Deferred Income Taxes</t>
  </si>
  <si>
    <t>CWIP Plant</t>
  </si>
  <si>
    <t>Network Upgrade Credits</t>
  </si>
  <si>
    <t>15a</t>
  </si>
  <si>
    <t>Unfunded Reserves</t>
  </si>
  <si>
    <t>Other Regulatory Assets/Liabilities</t>
  </si>
  <si>
    <t>Rate Base</t>
  </si>
  <si>
    <t>B) Return on Capital</t>
  </si>
  <si>
    <t>Cost of Capital Rate</t>
  </si>
  <si>
    <t>See Instruction 1</t>
  </si>
  <si>
    <t>Return on Capital: Rate Base times Cost of Capital Rate</t>
  </si>
  <si>
    <t>C) Income Taxes</t>
  </si>
  <si>
    <t>Income Taxes = [((RB * ER) + D) * (CTR/(1 – CTR))]  + CO/(1 – CTR)</t>
  </si>
  <si>
    <t>Where:</t>
  </si>
  <si>
    <t>RB = Rate Base</t>
  </si>
  <si>
    <t>ER = Equity ROR inc. Com. and Pref. Stock</t>
  </si>
  <si>
    <t>Instruction 1</t>
  </si>
  <si>
    <t>CTR = Composite Tax Rate</t>
  </si>
  <si>
    <t>CO = Credits and Other</t>
  </si>
  <si>
    <t>D = Book Depreciation of AFUDC Equity Book Basis</t>
  </si>
  <si>
    <t>D) True Up TRR Calculation</t>
  </si>
  <si>
    <t>O&amp;M Expense</t>
  </si>
  <si>
    <t>A&amp;G Expense</t>
  </si>
  <si>
    <t>Network Upgrade Interest Expense</t>
  </si>
  <si>
    <t>Depreciation Expense</t>
  </si>
  <si>
    <t>Abandoned Plant Amortization Expense</t>
  </si>
  <si>
    <t>Other Taxes</t>
  </si>
  <si>
    <t>Revenue Credits</t>
  </si>
  <si>
    <t>Return on Capital</t>
  </si>
  <si>
    <t>Income Taxes</t>
  </si>
  <si>
    <t>Gains and Losses on Transmission Plant Held for Future Use -- Land</t>
  </si>
  <si>
    <t>Amortization and Regulatory Debits/Credits</t>
  </si>
  <si>
    <t>Total without True Up Incentive Adder</t>
  </si>
  <si>
    <t>True Up Incentive Adder</t>
  </si>
  <si>
    <t>True Up TRR without Franchise Fees and Uncollectibles Expense included:</t>
  </si>
  <si>
    <t>E) Calculation of final True Up TRR with Franchise Fees and Uncollectibles Expenses</t>
  </si>
  <si>
    <t>Reference:</t>
  </si>
  <si>
    <t>True Up TRR wo FF:</t>
  </si>
  <si>
    <t xml:space="preserve">Change In </t>
  </si>
  <si>
    <t>Franchise Fee Factor:</t>
  </si>
  <si>
    <t>Franchise Fee Expense:</t>
  </si>
  <si>
    <t>Uncollectibles Expense Factor:</t>
  </si>
  <si>
    <t>Uncollectibles Expense:</t>
  </si>
  <si>
    <t>True Up TRR:</t>
  </si>
  <si>
    <t>Instructions:</t>
  </si>
  <si>
    <t>1) Use weighted average (by time) of the Return on Equity in effect during the Prior Year in determining the "Cost of Capital Rate" on Line 18</t>
  </si>
  <si>
    <t>and the "Equity Rate of Return Including Preferred Stock" on Line 22 in the event that the ROE is revised during the Prior Year.  In this event,</t>
  </si>
  <si>
    <t>the ROE used in Schedule 1 will differ from the ROE used in this Schedule 4, because the Schedule 1 ROE will be the most recent ROE,</t>
  </si>
  <si>
    <t>whereas the Schedule 4 Cost of Capital Rate and Equity Rate of Return including Com. + Pref. Stock will be based on the weighted-average ROE.</t>
  </si>
  <si>
    <t>Calculation of weighted average Cost of Capital Rate in Prior Year:</t>
  </si>
  <si>
    <t>If ROE does not change during year, then attribute all days to Line a "ROE at end of Prior Year" and none to "ROE at start of PY"</t>
  </si>
  <si>
    <t xml:space="preserve">Days ROE </t>
  </si>
  <si>
    <t>Percentage</t>
  </si>
  <si>
    <t>From</t>
  </si>
  <si>
    <t>To</t>
  </si>
  <si>
    <t>In Effect</t>
  </si>
  <si>
    <t>a</t>
  </si>
  <si>
    <t>ROE at end of Prior Year</t>
  </si>
  <si>
    <t>b</t>
  </si>
  <si>
    <t>ROE start of Prior Year</t>
  </si>
  <si>
    <t>See Line e below</t>
  </si>
  <si>
    <t>NA</t>
  </si>
  <si>
    <t>c</t>
  </si>
  <si>
    <t>Total days in year:</t>
  </si>
  <si>
    <t>d</t>
  </si>
  <si>
    <t>Wtd. Avg. ROE in Prior Year</t>
  </si>
  <si>
    <t>((Line a ROE * Line a days) + (Line b ROE * Line b days)) / Total Days in Year</t>
  </si>
  <si>
    <t>Commission Decisions approving ROE:</t>
  </si>
  <si>
    <t>e</t>
  </si>
  <si>
    <t>End of Prior Year</t>
  </si>
  <si>
    <t>Settlement in ER11-3697</t>
  </si>
  <si>
    <t>f</t>
  </si>
  <si>
    <t>Beginning of Prior Year</t>
  </si>
  <si>
    <t>g</t>
  </si>
  <si>
    <t>Wtd. Cost of Long Term Debt</t>
  </si>
  <si>
    <t>h</t>
  </si>
  <si>
    <t>Wtd.Cost of Preferred Stock</t>
  </si>
  <si>
    <t>i</t>
  </si>
  <si>
    <t>Wtd.Cost of Common Stock</t>
  </si>
  <si>
    <t>j</t>
  </si>
  <si>
    <t>Calculation of Equity Rate of Return Including Common and Preferred Stock:</t>
  </si>
  <si>
    <t>k</t>
  </si>
  <si>
    <t xml:space="preserve">2) Beginning with the True Up Adjustment calculation for 2012 utilizing the True Up TRR for 2012, exclude from CWIP recovery the capital cost of </t>
  </si>
  <si>
    <t xml:space="preserve">facilities that were purchased for the portion of Tehachapi Segment 8 near the Chino Airport, but due to the April 25, 2011 Notice of Presumed </t>
  </si>
  <si>
    <t xml:space="preserve">Hazard issued to SCE by the FAA are not used in the construction of Tehachapi or in any other CWIP incentive project.  Additionally, </t>
  </si>
  <si>
    <t>SCE will permanently exclude from Plant In Service, Rate Base, and transmission rates these capital costs if the facilities are not used in the</t>
  </si>
  <si>
    <t xml:space="preserve">construction of any SCE transmission project. </t>
  </si>
  <si>
    <t>Col 1</t>
  </si>
  <si>
    <t>Col 2</t>
  </si>
  <si>
    <t>Col 3</t>
  </si>
  <si>
    <t>Col 4</t>
  </si>
  <si>
    <t>Franchise Requirements</t>
  </si>
  <si>
    <t>See Note 3</t>
  </si>
  <si>
    <t xml:space="preserve">One Time Adjustment for Revised 2013 True Up TRR </t>
  </si>
  <si>
    <t>27a</t>
  </si>
  <si>
    <t>PBOPs True Up TRR Adjustment</t>
  </si>
  <si>
    <t>TO9 TUTRR</t>
  </si>
  <si>
    <t>Jan 1, 2013</t>
  </si>
  <si>
    <t>Dec 31, 2013</t>
  </si>
  <si>
    <t>Inputs are shaded yellow</t>
  </si>
  <si>
    <t>Data</t>
  </si>
  <si>
    <t>Total:</t>
  </si>
  <si>
    <t>Calculation of Administrative and General Expense</t>
  </si>
  <si>
    <t>See Note 1</t>
  </si>
  <si>
    <t>FERC Form 1</t>
  </si>
  <si>
    <t>Total Amount</t>
  </si>
  <si>
    <t>Acct.</t>
  </si>
  <si>
    <t>Excluded</t>
  </si>
  <si>
    <t>A&amp;G Salaries</t>
  </si>
  <si>
    <t>FF1 323.181b</t>
  </si>
  <si>
    <t>Office Supplies and Expenses</t>
  </si>
  <si>
    <t>FF1 323.182b</t>
  </si>
  <si>
    <t>A&amp;G Expenses Transferred</t>
  </si>
  <si>
    <t>FF1 323.183b</t>
  </si>
  <si>
    <t>Credit</t>
  </si>
  <si>
    <t>Outside Services Employed</t>
  </si>
  <si>
    <t>FF1 323.184b</t>
  </si>
  <si>
    <t>Property Insurance</t>
  </si>
  <si>
    <t>FF1 323.185b</t>
  </si>
  <si>
    <t>Injuries and Damages</t>
  </si>
  <si>
    <t>FF1 323.186b</t>
  </si>
  <si>
    <t>Employee Pensions and Benefits</t>
  </si>
  <si>
    <t>FF1 323.187b</t>
  </si>
  <si>
    <t>FF1 323.188b</t>
  </si>
  <si>
    <t>Regulatory Commission Expenses</t>
  </si>
  <si>
    <t>FF1 323.189b</t>
  </si>
  <si>
    <t>Duplicate Charges</t>
  </si>
  <si>
    <t>FF1 323.190b</t>
  </si>
  <si>
    <t>General Advertising Expense</t>
  </si>
  <si>
    <t>FF1 323.191b</t>
  </si>
  <si>
    <t>Miscellaneous General Expense</t>
  </si>
  <si>
    <t>FF1 323.192b</t>
  </si>
  <si>
    <t>Rents</t>
  </si>
  <si>
    <t>FF1 323.193b</t>
  </si>
  <si>
    <t>Maintenance of General Plant</t>
  </si>
  <si>
    <t>FF1 323.196b</t>
  </si>
  <si>
    <t>Total A&amp;G Expenses:</t>
  </si>
  <si>
    <t>Remaining A&amp;G after exclusions &amp; NOIC Adjustment:</t>
  </si>
  <si>
    <t>Less Account  924:</t>
  </si>
  <si>
    <t>Amount to apply the Transmission W&amp;S AF:</t>
  </si>
  <si>
    <t>Transmission Wages and Salaries Allocation Factor:</t>
  </si>
  <si>
    <t>Transmission W&amp;S AF Portion of A&amp;G:</t>
  </si>
  <si>
    <t>Transmission Plant Allocation Factor:</t>
  </si>
  <si>
    <t>Property Insurance portion of A&amp;G:</t>
  </si>
  <si>
    <t>Administrative and General Expenses:</t>
  </si>
  <si>
    <t>Note 1: Itemization of exclusions</t>
  </si>
  <si>
    <t>Shareholder</t>
  </si>
  <si>
    <t>Exclusions</t>
  </si>
  <si>
    <t>Total Amount Excluded</t>
  </si>
  <si>
    <t>or Other</t>
  </si>
  <si>
    <t>Franchise</t>
  </si>
  <si>
    <t>(Sum of Col 1 to Col 4)</t>
  </si>
  <si>
    <t>Adjustments</t>
  </si>
  <si>
    <t>Requirements</t>
  </si>
  <si>
    <t>NOIC</t>
  </si>
  <si>
    <t>PBOPs</t>
  </si>
  <si>
    <t>See Instructions 2b, 3, and Note 2</t>
  </si>
  <si>
    <t>See Note 4</t>
  </si>
  <si>
    <t xml:space="preserve">Note 2: Non-Officer Incentive Compensation ("NOIC") Adjustment </t>
  </si>
  <si>
    <t>(NOIC includes Results Sharing, Management Incentive Program, and Non-Officer Executive Incentive Compensation).</t>
  </si>
  <si>
    <t xml:space="preserve">Adjust NOIC by excluding accrued NOIC Amount and replacing with the </t>
  </si>
  <si>
    <t>actual non-capitalized A&amp;G NOIC payout.</t>
  </si>
  <si>
    <t>Accrued NOIC Amount:</t>
  </si>
  <si>
    <t>SCE Records</t>
  </si>
  <si>
    <t>Actual A&amp;G NOIC payout:</t>
  </si>
  <si>
    <t>Adjustment:</t>
  </si>
  <si>
    <t>Actual non-capitalized NOIC Payouts:</t>
  </si>
  <si>
    <t>Department</t>
  </si>
  <si>
    <t>A&amp;G</t>
  </si>
  <si>
    <t>SCE Records and Workpapers</t>
  </si>
  <si>
    <t>Other</t>
  </si>
  <si>
    <t>Trans. And Dist. Business Unit</t>
  </si>
  <si>
    <t>Note 3: PBOPs Exclusion Calculation</t>
  </si>
  <si>
    <t>Note:</t>
  </si>
  <si>
    <t>Authorized PBOPs expense amount:</t>
  </si>
  <si>
    <t>See instruction #4</t>
  </si>
  <si>
    <t>Prior Year FF1 PBOPs expense:</t>
  </si>
  <si>
    <t>PBOPs Expense Exclusion:</t>
  </si>
  <si>
    <t xml:space="preserve">Note 4: </t>
  </si>
  <si>
    <t>Franchise Fees Expenses component of the Prior Year TRR are based on Franchise Fee Factors.</t>
  </si>
  <si>
    <t>2) Fill out "Itemization of Exclusions" table for all input cells. NOIC amount in</t>
  </si>
  <si>
    <t>a) Exclude amount of any Shareholder Adjustments, costs incurred on behalf of SCE shareholders, from relevant account in Column 1.</t>
  </si>
  <si>
    <t>b) Include as an adjustment in Column 1 for Account 920 any amount excluded from Accounts 569.100, 569.200, and 569.300</t>
  </si>
  <si>
    <t>in Schedule 19 (OandM) related to Order 668 costs transferred.</t>
  </si>
  <si>
    <t xml:space="preserve">c) Exclude entire amount of account 927 "Franchise Requirements" in Column 2, as those costs are recovered </t>
  </si>
  <si>
    <t>through the Franchise Fees Expense item.</t>
  </si>
  <si>
    <t xml:space="preserve">d) Exclude any amount of Account 930.1 "General Advertising Expense" not related to advertising for safety, </t>
  </si>
  <si>
    <t>siting, or informational purposes in column 1.</t>
  </si>
  <si>
    <t>e) Exclude any amount of expense relating to secondary land use and audit expenses not directly benefitting utility customers.</t>
  </si>
  <si>
    <t>f) Exclude from account 930.2:</t>
  </si>
  <si>
    <t>1) Nuclear Power Research Expenses.</t>
  </si>
  <si>
    <t>2) Write Off of Abandoned Project Expenses.</t>
  </si>
  <si>
    <t>3) Any advertising expenses within the Consultants/Professional Services category.</t>
  </si>
  <si>
    <t>g) Exclude the following costs included in any account 920-935:</t>
  </si>
  <si>
    <t xml:space="preserve">1) Any amount of "Provision for Doubtful Accounts" costs. </t>
  </si>
  <si>
    <t>2) Any amount of "Accounting Suspense" costs.</t>
  </si>
  <si>
    <t>3) Any penalties of fines.</t>
  </si>
  <si>
    <t>4) Any amount of costs recovered 100% through California Public Utilities Commission ("CPUC") rates.</t>
  </si>
  <si>
    <t>h) Exclude the following amounts of employee incentive compensation from any account 920-935:</t>
  </si>
  <si>
    <t>1) Any Long Term Incentive Compensation ("LTI") costs.</t>
  </si>
  <si>
    <t xml:space="preserve">2) Beginning with Prior Year 2012, any amount of Officer Executive Incentive Compensation ("OEIC")  in excess of the amount </t>
  </si>
  <si>
    <t xml:space="preserve">    authorized by the CPUC in Decision D.12-11-051 or subsequent decision.</t>
  </si>
  <si>
    <t xml:space="preserve">3) Beginning with Prior Year 2012, any amount of Supplemental Executive Retirement Plan ("SERP") in excess of the amount </t>
  </si>
  <si>
    <t>4) Beginning with Prior Year 2012, any amount of NOIC in excess of the amount authorized by the CPUC in Decision D.12-11-051 or subsequent decision.</t>
  </si>
  <si>
    <t>5) Any Spot Bonus costs.</t>
  </si>
  <si>
    <t>6) Any Awards to Celebrate Excellence  ("ACE") costs.</t>
  </si>
  <si>
    <r>
      <t>3) NOIC adjustment in Column 3</t>
    </r>
    <r>
      <rPr>
        <b/>
        <sz val="10"/>
        <rFont val="Arial"/>
        <family val="2"/>
      </rPr>
      <t xml:space="preserve">, </t>
    </r>
    <r>
      <rPr>
        <sz val="10"/>
        <rFont val="Arial"/>
        <family val="2"/>
      </rPr>
      <t xml:space="preserve">Line 24 is made by determining the difference between the total accrued NOIC amount </t>
    </r>
  </si>
  <si>
    <t>included in the FERC Form 1 recorded cost amounts and the actual A&amp;G NOIC payout (see note 2).</t>
  </si>
  <si>
    <t>NOIC adjustment in column 3, Line 26 is made by entering the amount of accrued NOIC that is capitalized.</t>
  </si>
  <si>
    <t>pursuant to Commission acceptance of an SCE FPA Section 205 filing to revise the authorized PBOPs expense,</t>
  </si>
  <si>
    <t>in accordance with the tariff protocols.  Accordingly, any amount different than the authorized PBOPs</t>
  </si>
  <si>
    <t>expense is excluded from account 926 (see note 3).  Docket or Decision approving authorized PBOPs amount:</t>
  </si>
  <si>
    <t>ER14-2788, Order dated October 22, 2014</t>
  </si>
  <si>
    <t>5) SCE shall make no adjustments to recorded labor amounts related to non-labor labor and/or Indirect labor in Schedule 20.</t>
  </si>
  <si>
    <t>TUTRR Change</t>
  </si>
  <si>
    <t>Changes to 2013</t>
  </si>
  <si>
    <t>A</t>
  </si>
  <si>
    <t>One-Time Adj*</t>
  </si>
  <si>
    <t>Jan 1, 2014</t>
  </si>
  <si>
    <t>Dec 31, 2014</t>
  </si>
  <si>
    <t>Revised TO9 True Up TRR in TO10 Filing</t>
  </si>
  <si>
    <t>(1) 2013 SONGS Decommissioning Trust Fund Participant Credit Adjustment</t>
  </si>
  <si>
    <t>* Variance Includes Adjustment for:</t>
  </si>
  <si>
    <t>TO10 Filing - WP Schedule 3 - One Time Adj True Up Adj, Page 23, Line 45.</t>
  </si>
  <si>
    <t>(1) 2014 SONGS Decommissioning Trust Fund Participant Credit Adjustment</t>
  </si>
  <si>
    <t xml:space="preserve">One Time Adjustment for Revised 2014 True Up TRR </t>
  </si>
  <si>
    <t xml:space="preserve">Filed TO10 True Up TRR </t>
  </si>
  <si>
    <t>TO10 Revised True Up TRR</t>
  </si>
  <si>
    <t>TO10 TUTRR</t>
  </si>
  <si>
    <t>TO11</t>
  </si>
  <si>
    <t>TO9/TO10</t>
  </si>
  <si>
    <t>One Time Adjustment for Revised 2014 True Up TRR</t>
  </si>
  <si>
    <t>Total One-Time Adjustment for 2015:</t>
  </si>
  <si>
    <t>2014</t>
  </si>
  <si>
    <t>TO10 Annual Update Filing - Attachment 1 - Schedule 4, Page 14, Line 45.</t>
  </si>
  <si>
    <t>Revised TO9 True Up TRR in TO11 Filing</t>
  </si>
  <si>
    <t>Changes to 2014</t>
  </si>
  <si>
    <t>Explanation of One Time Adjustment to Prior Period</t>
  </si>
  <si>
    <t>Total One-Time Adjustment for 2013 Reflected in June TO11 Posting</t>
  </si>
  <si>
    <t>Total One-Time Adjustment for 2014 Reflected in June TO11 Posting</t>
  </si>
  <si>
    <t>*  The TO11 One-Time Adjustment is equal to the TO9/TO10 TUTRR Change, plus interest through December 31, 2014.</t>
  </si>
  <si>
    <t>B</t>
  </si>
  <si>
    <r>
      <t>TO11 Draft - WP Schedule 3 - One Time Adj True Up Adj, Page 12</t>
    </r>
    <r>
      <rPr>
        <sz val="11"/>
        <color theme="1"/>
        <rFont val="Calibri"/>
        <family val="2"/>
        <scheme val="minor"/>
      </rPr>
      <t>, Line 45.</t>
    </r>
  </si>
  <si>
    <r>
      <t>TO11 Draft - WP Schedule 3 - One Time Adj True Up Adj, Page</t>
    </r>
    <r>
      <rPr>
        <sz val="11"/>
        <rFont val="Calibri"/>
        <family val="2"/>
        <scheme val="minor"/>
      </rPr>
      <t xml:space="preserve"> 5</t>
    </r>
    <r>
      <rPr>
        <sz val="11"/>
        <color theme="1"/>
        <rFont val="Calibri"/>
        <family val="2"/>
        <scheme val="minor"/>
      </rPr>
      <t>, Line 45.</t>
    </r>
  </si>
  <si>
    <t>Total One-Time Adjustment for TO11 Reflected in June TO11 Posting</t>
  </si>
  <si>
    <t>C=A+B</t>
  </si>
  <si>
    <t>After filing the December 1 TO10 Annual Update, SCE discovered that the additional TO9 A&amp;G exclusions of $33,150,102 due to the approval for recovery of certain 2013 SONGS expenses as decommissioning costs by the California Public Utilities Commission in CPUC Resolution E-4678 and approval of Advice Letter 3285-E was incorrect.  The amount was overstated by $8,299,516 due to the inclusion of SONGS Participant Credits, which are cost that were recovered from SONGS co-owners and needed to be removed to correctly reflect SCE's share of the cost.  SCE has incorporated this correction that changes the TO9 A&amp;G exclusions and the impact of this change is an increase in the 2013 True Up TRR of $376,558.</t>
  </si>
  <si>
    <t xml:space="preserve">As discussed above, after filing the TO10 Annual Update, it was discovered that the additional TO10 A&amp;G exclusions of $29,215,280 due to the approval for recovery of certain 2014 SONGS expenses as decommissioning costs by the California Public Utilities Commission in CPUC Resolution E-4678 and approval of Advice Letter 3285-E was incorrect.  The amount was overstated by $6,498,670 due to the inclusion of the SONGS Participant Credits.  SCE has incoporated this correction that changes the TO10 A&amp;G exclusions and the impact of this change is an increase in the 2014 True Up TRR of $366,002.  </t>
  </si>
  <si>
    <t>Total SONGS Decom Adjustment from FERC Formula Rate by FERC Account</t>
  </si>
  <si>
    <t xml:space="preserve">Year </t>
  </si>
  <si>
    <t>FERC Account</t>
  </si>
  <si>
    <t>Participant Share</t>
  </si>
  <si>
    <t>SCE Share</t>
  </si>
  <si>
    <t>SONGS Decom Settlement P&amp;B Loaders</t>
  </si>
  <si>
    <t>Outside Legal Consultants</t>
  </si>
  <si>
    <t>SONGS Decom Settlement A&amp;G Loaders</t>
  </si>
  <si>
    <t>2013 Total</t>
  </si>
  <si>
    <t>2014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</si>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</sst>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_(* #,##0_);_(* \(#,##0\);_(* &quot;-&quot;??_);_(@_)"/>
    <numFmt numFmtId="167" formatCode="0.0000%"/>
    <numFmt numFmtId="168" formatCode="0.000%"/>
    <numFmt numFmtId="169" formatCode="&quot;$&quot;#,##0;[Red]&quot;$&quot;#,##0"/>
    <numFmt numFmtId="170" formatCode="&quot;$&quot;#,##0.00"/>
    <numFmt numFmtId="171" formatCode="_(&quot;$&quot;* #,##0_);_(&quot;$&quot;* \(#,##0\);_(&quot;$&quot;* &quot;-&quot;??_);_(@_)"/>
  </numFmts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8"/>
      <color indexed="62"/>
      <name val="Cambria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color rgb="FFFF0000"/>
      <name val="Arial"/>
      <family val="2"/>
    </font>
    <font>
      <strike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6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rgb="FFFFFF00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FF"/>
      </patternFill>
    </fill>
    <fill>
      <patternFill patternType="solid">
        <fgColor rgb="FFFFCC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CC"/>
        <bgColor indexed="64"/>
      </patternFill>
    </fill>
  </fills>
  <borders count="3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20">
    <xf numFmtId="0" fontId="0" fillId="0" borderId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6" fillId="10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6" fillId="18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6" fillId="9" borderId="0" applyNumberFormat="0" applyBorder="0" applyAlignment="0" applyProtection="0"/>
    <xf numFmtId="0" fontId="25" fillId="20" borderId="0" applyNumberFormat="0" applyBorder="0" applyAlignment="0" applyProtection="0"/>
    <xf numFmtId="0" fontId="25" fillId="13" borderId="0" applyNumberFormat="0" applyBorder="0" applyAlignment="0" applyProtection="0"/>
    <xf numFmtId="0" fontId="26" fillId="21" borderId="0" applyNumberFormat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9" fontId="31" fillId="0" borderId="0" applyFont="0" applyFill="0" applyBorder="0" applyAlignment="0" applyProtection="0"/>
    <xf numFmtId="9" fontId="23" fillId="0" borderId="0" applyFont="0" applyFill="0" applyBorder="0" applyAlignment="0" applyProtection="0"/>
    <xf numFmtId="4" fontId="30" fillId="25" borderId="1" applyNumberFormat="0" applyProtection="0">
      <alignment vertical="center"/>
    </xf>
    <xf numFmtId="4" fontId="32" fillId="25" borderId="1" applyNumberFormat="0" applyProtection="0">
      <alignment vertical="center"/>
    </xf>
    <xf numFmtId="4" fontId="30" fillId="25" borderId="1" applyNumberFormat="0" applyProtection="0">
      <alignment horizontal="left" vertical="center" indent="1"/>
    </xf>
    <xf numFmtId="0" fontId="30" fillId="25" borderId="1" applyNumberFormat="0" applyProtection="0">
      <alignment horizontal="left" vertical="top" indent="1"/>
    </xf>
    <xf numFmtId="4" fontId="30" fillId="27" borderId="0" applyNumberFormat="0" applyProtection="0">
      <alignment horizontal="left" vertical="center" indent="1"/>
    </xf>
    <xf numFmtId="4" fontId="28" fillId="2" borderId="1" applyNumberFormat="0" applyProtection="0">
      <alignment horizontal="right" vertical="center"/>
    </xf>
    <xf numFmtId="4" fontId="28" fillId="4" borderId="1" applyNumberFormat="0" applyProtection="0">
      <alignment horizontal="right" vertical="center"/>
    </xf>
    <xf numFmtId="4" fontId="28" fillId="11" borderId="1" applyNumberFormat="0" applyProtection="0">
      <alignment horizontal="right" vertical="center"/>
    </xf>
    <xf numFmtId="4" fontId="28" fillId="6" borderId="1" applyNumberFormat="0" applyProtection="0">
      <alignment horizontal="right" vertical="center"/>
    </xf>
    <xf numFmtId="4" fontId="28" fillId="7" borderId="1" applyNumberFormat="0" applyProtection="0">
      <alignment horizontal="right" vertical="center"/>
    </xf>
    <xf numFmtId="4" fontId="28" fillId="19" borderId="1" applyNumberFormat="0" applyProtection="0">
      <alignment horizontal="right" vertical="center"/>
    </xf>
    <xf numFmtId="4" fontId="28" fillId="15" borderId="1" applyNumberFormat="0" applyProtection="0">
      <alignment horizontal="right" vertical="center"/>
    </xf>
    <xf numFmtId="4" fontId="28" fillId="28" borderId="1" applyNumberFormat="0" applyProtection="0">
      <alignment horizontal="right" vertical="center"/>
    </xf>
    <xf numFmtId="4" fontId="28" fillId="5" borderId="1" applyNumberFormat="0" applyProtection="0">
      <alignment horizontal="right" vertical="center"/>
    </xf>
    <xf numFmtId="4" fontId="30" fillId="29" borderId="2" applyNumberFormat="0" applyProtection="0">
      <alignment horizontal="left" vertical="center" indent="1"/>
    </xf>
    <xf numFmtId="4" fontId="28" fillId="30" borderId="0" applyNumberFormat="0" applyProtection="0">
      <alignment horizontal="left" vertical="center" indent="1"/>
    </xf>
    <xf numFmtId="4" fontId="33" fillId="31" borderId="0" applyNumberFormat="0" applyProtection="0">
      <alignment horizontal="left" vertical="center" indent="1"/>
    </xf>
    <xf numFmtId="4" fontId="28" fillId="27" borderId="1" applyNumberFormat="0" applyProtection="0">
      <alignment horizontal="right" vertical="center"/>
    </xf>
    <xf numFmtId="4" fontId="28" fillId="30" borderId="0" applyNumberFormat="0" applyProtection="0">
      <alignment horizontal="left" vertical="center" indent="1"/>
    </xf>
    <xf numFmtId="4" fontId="28" fillId="27" borderId="0" applyNumberFormat="0" applyProtection="0">
      <alignment horizontal="left" vertical="center" indent="1"/>
    </xf>
    <xf numFmtId="0" fontId="23" fillId="31" borderId="1" applyNumberFormat="0" applyProtection="0">
      <alignment horizontal="left" vertical="center" indent="1"/>
    </xf>
    <xf numFmtId="0" fontId="23" fillId="31" borderId="1" applyNumberFormat="0" applyProtection="0">
      <alignment horizontal="left" vertical="top" indent="1"/>
    </xf>
    <xf numFmtId="0" fontId="23" fillId="27" borderId="1" applyNumberFormat="0" applyProtection="0">
      <alignment horizontal="left" vertical="center" indent="1"/>
    </xf>
    <xf numFmtId="0" fontId="23" fillId="27" borderId="1" applyNumberFormat="0" applyProtection="0">
      <alignment horizontal="left" vertical="top" indent="1"/>
    </xf>
    <xf numFmtId="0" fontId="23" fillId="3" borderId="1" applyNumberFormat="0" applyProtection="0">
      <alignment horizontal="left" vertical="center" indent="1"/>
    </xf>
    <xf numFmtId="0" fontId="23" fillId="3" borderId="1" applyNumberFormat="0" applyProtection="0">
      <alignment horizontal="left" vertical="top" indent="1"/>
    </xf>
    <xf numFmtId="0" fontId="23" fillId="30" borderId="1" applyNumberFormat="0" applyProtection="0">
      <alignment horizontal="left" vertical="center" indent="1"/>
    </xf>
    <xf numFmtId="0" fontId="23" fillId="30" borderId="1" applyNumberFormat="0" applyProtection="0">
      <alignment horizontal="left" vertical="top" indent="1"/>
    </xf>
    <xf numFmtId="0" fontId="23" fillId="32" borderId="3" applyNumberFormat="0">
      <protection locked="0"/>
    </xf>
    <xf numFmtId="4" fontId="28" fillId="26" borderId="1" applyNumberFormat="0" applyProtection="0">
      <alignment vertical="center"/>
    </xf>
    <xf numFmtId="4" fontId="34" fillId="26" borderId="1" applyNumberFormat="0" applyProtection="0">
      <alignment vertical="center"/>
    </xf>
    <xf numFmtId="4" fontId="28" fillId="26" borderId="1" applyNumberFormat="0" applyProtection="0">
      <alignment horizontal="left" vertical="center" indent="1"/>
    </xf>
    <xf numFmtId="0" fontId="28" fillId="26" borderId="1" applyNumberFormat="0" applyProtection="0">
      <alignment horizontal="left" vertical="top" indent="1"/>
    </xf>
    <xf numFmtId="4" fontId="28" fillId="30" borderId="1" applyNumberFormat="0" applyProtection="0">
      <alignment horizontal="right" vertical="center"/>
    </xf>
    <xf numFmtId="4" fontId="34" fillId="30" borderId="1" applyNumberFormat="0" applyProtection="0">
      <alignment horizontal="right" vertical="center"/>
    </xf>
    <xf numFmtId="4" fontId="28" fillId="27" borderId="1" applyNumberFormat="0" applyProtection="0">
      <alignment horizontal="left" vertical="center" indent="1"/>
    </xf>
    <xf numFmtId="0" fontId="28" fillId="27" borderId="1" applyNumberFormat="0" applyProtection="0">
      <alignment horizontal="left" vertical="top" indent="1"/>
    </xf>
    <xf numFmtId="4" fontId="35" fillId="33" borderId="0" applyNumberFormat="0" applyProtection="0">
      <alignment horizontal="left" vertical="center" indent="1"/>
    </xf>
    <xf numFmtId="4" fontId="29" fillId="30" borderId="1" applyNumberFormat="0" applyProtection="0">
      <alignment horizontal="right" vertical="center"/>
    </xf>
    <xf numFmtId="0" fontId="36" fillId="0" borderId="0" applyNumberFormat="0" applyFill="0" applyBorder="0" applyAlignment="0" applyProtection="0"/>
    <xf numFmtId="0" fontId="21" fillId="0" borderId="0"/>
    <xf numFmtId="0" fontId="20" fillId="0" borderId="0"/>
    <xf numFmtId="0" fontId="20" fillId="0" borderId="0"/>
    <xf numFmtId="165" fontId="21" fillId="0" borderId="0" applyFont="0" applyFill="0" applyBorder="0" applyAlignment="0" applyProtection="0"/>
    <xf numFmtId="0" fontId="21" fillId="31" borderId="1" applyNumberFormat="0" applyProtection="0">
      <alignment horizontal="left" vertical="center" indent="1"/>
    </xf>
    <xf numFmtId="0" fontId="21" fillId="31" borderId="1" applyNumberFormat="0" applyProtection="0">
      <alignment horizontal="left" vertical="top" indent="1"/>
    </xf>
    <xf numFmtId="0" fontId="21" fillId="27" borderId="1" applyNumberFormat="0" applyProtection="0">
      <alignment horizontal="left" vertical="center" indent="1"/>
    </xf>
    <xf numFmtId="0" fontId="21" fillId="27" borderId="1" applyNumberFormat="0" applyProtection="0">
      <alignment horizontal="left" vertical="top" indent="1"/>
    </xf>
    <xf numFmtId="0" fontId="21" fillId="3" borderId="1" applyNumberFormat="0" applyProtection="0">
      <alignment horizontal="left" vertical="center" indent="1"/>
    </xf>
    <xf numFmtId="0" fontId="21" fillId="3" borderId="1" applyNumberFormat="0" applyProtection="0">
      <alignment horizontal="left" vertical="top" indent="1"/>
    </xf>
    <xf numFmtId="0" fontId="21" fillId="30" borderId="1" applyNumberFormat="0" applyProtection="0">
      <alignment horizontal="left" vertical="center" indent="1"/>
    </xf>
    <xf numFmtId="0" fontId="21" fillId="30" borderId="1" applyNumberFormat="0" applyProtection="0">
      <alignment horizontal="left" vertical="top" indent="1"/>
    </xf>
    <xf numFmtId="0" fontId="21" fillId="32" borderId="3" applyNumberFormat="0">
      <protection locked="0"/>
    </xf>
    <xf numFmtId="0" fontId="4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21" fillId="0" borderId="0"/>
    <xf numFmtId="0" fontId="2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43" fontId="38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14" fillId="0" borderId="0"/>
    <xf numFmtId="0" fontId="14" fillId="0" borderId="0"/>
    <xf numFmtId="0" fontId="14" fillId="0" borderId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" fontId="30" fillId="29" borderId="9" applyNumberFormat="0" applyProtection="0">
      <alignment horizontal="left" vertical="center" indent="1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9" fillId="0" borderId="0"/>
    <xf numFmtId="0" fontId="9" fillId="0" borderId="0"/>
    <xf numFmtId="0" fontId="42" fillId="0" borderId="0"/>
    <xf numFmtId="43" fontId="21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44" fontId="5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06">
    <xf numFmtId="0" fontId="0" fillId="0" borderId="0" xfId="0"/>
    <xf numFmtId="0" fontId="12" fillId="0" borderId="0" xfId="157"/>
    <xf numFmtId="0" fontId="37" fillId="35" borderId="4" xfId="157" applyFont="1" applyFill="1" applyBorder="1"/>
    <xf numFmtId="0" fontId="12" fillId="35" borderId="5" xfId="157" applyFill="1" applyBorder="1"/>
    <xf numFmtId="0" fontId="12" fillId="35" borderId="6" xfId="157" applyFill="1" applyBorder="1"/>
    <xf numFmtId="0" fontId="12" fillId="0" borderId="0" xfId="157" applyBorder="1"/>
    <xf numFmtId="0" fontId="22" fillId="0" borderId="0" xfId="157" applyFont="1" applyBorder="1" applyAlignment="1">
      <alignment horizontal="center"/>
    </xf>
    <xf numFmtId="0" fontId="24" fillId="0" borderId="0" xfId="157" quotePrefix="1" applyFont="1" applyBorder="1" applyAlignment="1">
      <alignment horizontal="center"/>
    </xf>
    <xf numFmtId="0" fontId="24" fillId="0" borderId="8" xfId="157" quotePrefix="1" applyFont="1" applyBorder="1" applyAlignment="1">
      <alignment horizontal="center"/>
    </xf>
    <xf numFmtId="0" fontId="37" fillId="0" borderId="0" xfId="157" applyFont="1" applyBorder="1" applyAlignment="1">
      <alignment horizontal="center" vertical="top" wrapText="1"/>
    </xf>
    <xf numFmtId="0" fontId="38" fillId="0" borderId="0" xfId="157" applyFont="1" applyBorder="1"/>
    <xf numFmtId="0" fontId="22" fillId="0" borderId="8" xfId="157" applyFont="1" applyBorder="1" applyAlignment="1">
      <alignment horizontal="center"/>
    </xf>
    <xf numFmtId="0" fontId="37" fillId="0" borderId="0" xfId="157" applyFont="1" applyBorder="1" applyAlignment="1">
      <alignment horizontal="center"/>
    </xf>
    <xf numFmtId="0" fontId="39" fillId="0" borderId="0" xfId="157" applyFont="1" applyBorder="1" applyAlignment="1">
      <alignment horizontal="center"/>
    </xf>
    <xf numFmtId="0" fontId="12" fillId="0" borderId="7" xfId="157" applyBorder="1"/>
    <xf numFmtId="10" fontId="0" fillId="0" borderId="0" xfId="159" applyNumberFormat="1" applyFont="1" applyBorder="1"/>
    <xf numFmtId="164" fontId="38" fillId="34" borderId="0" xfId="157" applyNumberFormat="1" applyFont="1" applyFill="1" applyBorder="1"/>
    <xf numFmtId="164" fontId="38" fillId="0" borderId="0" xfId="157" applyNumberFormat="1" applyFont="1" applyBorder="1" applyAlignment="1">
      <alignment horizontal="right"/>
    </xf>
    <xf numFmtId="164" fontId="38" fillId="0" borderId="0" xfId="157" applyNumberFormat="1" applyFont="1" applyFill="1" applyBorder="1" applyAlignment="1">
      <alignment horizontal="right"/>
    </xf>
    <xf numFmtId="164" fontId="38" fillId="0" borderId="8" xfId="157" applyNumberFormat="1" applyFont="1" applyBorder="1" applyAlignment="1">
      <alignment horizontal="right"/>
    </xf>
    <xf numFmtId="0" fontId="37" fillId="0" borderId="0" xfId="157" applyFont="1" applyAlignment="1">
      <alignment horizontal="center"/>
    </xf>
    <xf numFmtId="0" fontId="37" fillId="0" borderId="0" xfId="157" applyFont="1"/>
    <xf numFmtId="0" fontId="22" fillId="0" borderId="0" xfId="157" applyFont="1" applyAlignment="1">
      <alignment horizontal="center"/>
    </xf>
    <xf numFmtId="0" fontId="12" fillId="0" borderId="0" xfId="157" quotePrefix="1"/>
    <xf numFmtId="164" fontId="12" fillId="0" borderId="0" xfId="157" applyNumberFormat="1"/>
    <xf numFmtId="0" fontId="12" fillId="0" borderId="0" xfId="157" applyAlignment="1">
      <alignment horizontal="right"/>
    </xf>
    <xf numFmtId="164" fontId="12" fillId="0" borderId="0" xfId="157" applyNumberFormat="1" applyFont="1"/>
    <xf numFmtId="0" fontId="24" fillId="0" borderId="0" xfId="157" applyFont="1" applyBorder="1" applyAlignment="1">
      <alignment horizontal="center" vertical="top"/>
    </xf>
    <xf numFmtId="0" fontId="40" fillId="0" borderId="0" xfId="157" applyFont="1" applyBorder="1" applyAlignment="1">
      <alignment horizontal="center" vertical="top"/>
    </xf>
    <xf numFmtId="0" fontId="40" fillId="0" borderId="7" xfId="157" applyFont="1" applyBorder="1" applyAlignment="1">
      <alignment horizontal="center" vertical="top"/>
    </xf>
    <xf numFmtId="0" fontId="24" fillId="0" borderId="8" xfId="157" applyFont="1" applyBorder="1" applyAlignment="1">
      <alignment horizontal="center" vertical="top"/>
    </xf>
    <xf numFmtId="0" fontId="12" fillId="35" borderId="0" xfId="157" applyFill="1" applyBorder="1"/>
    <xf numFmtId="0" fontId="37" fillId="35" borderId="13" xfId="157" applyFont="1" applyFill="1" applyBorder="1"/>
    <xf numFmtId="0" fontId="12" fillId="35" borderId="14" xfId="157" applyFill="1" applyBorder="1"/>
    <xf numFmtId="0" fontId="12" fillId="35" borderId="15" xfId="157" applyFill="1" applyBorder="1"/>
    <xf numFmtId="0" fontId="10" fillId="0" borderId="0" xfId="157" quotePrefix="1" applyFont="1" applyBorder="1" applyAlignment="1">
      <alignment horizontal="center"/>
    </xf>
    <xf numFmtId="0" fontId="44" fillId="36" borderId="0" xfId="209" applyFont="1" applyFill="1" applyBorder="1" applyAlignment="1">
      <alignment horizontal="left" vertical="top" wrapText="1"/>
    </xf>
    <xf numFmtId="0" fontId="47" fillId="36" borderId="0" xfId="209" applyFont="1" applyFill="1" applyBorder="1" applyAlignment="1">
      <alignment vertical="top"/>
    </xf>
    <xf numFmtId="0" fontId="12" fillId="0" borderId="5" xfId="157" applyBorder="1"/>
    <xf numFmtId="164" fontId="37" fillId="0" borderId="5" xfId="157" applyNumberFormat="1" applyFont="1" applyBorder="1"/>
    <xf numFmtId="0" fontId="37" fillId="0" borderId="5" xfId="157" applyFont="1" applyBorder="1"/>
    <xf numFmtId="0" fontId="37" fillId="0" borderId="5" xfId="157" applyFont="1" applyBorder="1" applyAlignment="1">
      <alignment horizontal="right"/>
    </xf>
    <xf numFmtId="0" fontId="46" fillId="0" borderId="10" xfId="157" applyFont="1" applyBorder="1" applyAlignment="1"/>
    <xf numFmtId="0" fontId="46" fillId="0" borderId="11" xfId="157" applyFont="1" applyBorder="1" applyAlignment="1"/>
    <xf numFmtId="0" fontId="46" fillId="0" borderId="5" xfId="157" applyFont="1" applyBorder="1" applyAlignment="1"/>
    <xf numFmtId="0" fontId="12" fillId="0" borderId="4" xfId="157" applyBorder="1"/>
    <xf numFmtId="0" fontId="12" fillId="0" borderId="13" xfId="157" applyBorder="1"/>
    <xf numFmtId="0" fontId="12" fillId="0" borderId="14" xfId="157" applyBorder="1"/>
    <xf numFmtId="0" fontId="22" fillId="0" borderId="14" xfId="157" applyFont="1" applyBorder="1" applyAlignment="1">
      <alignment horizontal="center"/>
    </xf>
    <xf numFmtId="0" fontId="24" fillId="0" borderId="14" xfId="157" quotePrefix="1" applyFont="1" applyBorder="1" applyAlignment="1">
      <alignment horizontal="center"/>
    </xf>
    <xf numFmtId="0" fontId="24" fillId="0" borderId="15" xfId="157" quotePrefix="1" applyFont="1" applyBorder="1" applyAlignment="1">
      <alignment horizontal="center"/>
    </xf>
    <xf numFmtId="166" fontId="12" fillId="0" borderId="0" xfId="211" applyNumberFormat="1" applyFont="1"/>
    <xf numFmtId="0" fontId="8" fillId="0" borderId="0" xfId="212"/>
    <xf numFmtId="0" fontId="37" fillId="38" borderId="3" xfId="212" applyFont="1" applyFill="1" applyBorder="1" applyAlignment="1">
      <alignment horizontal="center"/>
    </xf>
    <xf numFmtId="0" fontId="8" fillId="0" borderId="0" xfId="212" applyFill="1"/>
    <xf numFmtId="166" fontId="8" fillId="0" borderId="24" xfId="212" applyNumberFormat="1" applyBorder="1"/>
    <xf numFmtId="166" fontId="0" fillId="0" borderId="25" xfId="213" applyNumberFormat="1" applyFont="1" applyFill="1" applyBorder="1"/>
    <xf numFmtId="166" fontId="37" fillId="0" borderId="29" xfId="212" applyNumberFormat="1" applyFont="1" applyFill="1" applyBorder="1"/>
    <xf numFmtId="0" fontId="22" fillId="0" borderId="0" xfId="93" applyNumberFormat="1" applyFont="1" applyFill="1" applyBorder="1" applyAlignment="1">
      <alignment horizontal="left"/>
    </xf>
    <xf numFmtId="0" fontId="21" fillId="0" borderId="0" xfId="93" applyFont="1" applyFill="1" applyBorder="1" applyAlignment="1">
      <alignment horizontal="left" indent="1"/>
    </xf>
    <xf numFmtId="0" fontId="21" fillId="0" borderId="0" xfId="101" applyFont="1" applyFill="1"/>
    <xf numFmtId="0" fontId="21" fillId="0" borderId="0" xfId="101" applyFill="1"/>
    <xf numFmtId="0" fontId="21" fillId="0" borderId="0" xfId="93" applyFill="1"/>
    <xf numFmtId="0" fontId="21" fillId="0" borderId="0" xfId="93" applyNumberFormat="1" applyFont="1" applyFill="1" applyBorder="1" applyAlignment="1">
      <alignment horizontal="left"/>
    </xf>
    <xf numFmtId="1" fontId="21" fillId="0" borderId="0" xfId="93" applyNumberFormat="1" applyFont="1" applyFill="1" applyBorder="1" applyAlignment="1">
      <alignment horizontal="center"/>
    </xf>
    <xf numFmtId="0" fontId="24" fillId="0" borderId="0" xfId="93" applyFont="1" applyFill="1" applyBorder="1" applyAlignment="1">
      <alignment horizontal="center"/>
    </xf>
    <xf numFmtId="0" fontId="21" fillId="0" borderId="0" xfId="93" applyNumberFormat="1" applyFont="1" applyFill="1" applyBorder="1" applyAlignment="1">
      <alignment horizontal="right"/>
    </xf>
    <xf numFmtId="0" fontId="24" fillId="0" borderId="0" xfId="93" applyFont="1" applyBorder="1" applyAlignment="1">
      <alignment horizontal="center"/>
    </xf>
    <xf numFmtId="0" fontId="21" fillId="0" borderId="0" xfId="93" applyFont="1" applyBorder="1" applyAlignment="1">
      <alignment horizontal="left"/>
    </xf>
    <xf numFmtId="1" fontId="21" fillId="0" borderId="0" xfId="93" applyNumberFormat="1" applyFont="1" applyFill="1" applyBorder="1" applyAlignment="1">
      <alignment horizontal="right"/>
    </xf>
    <xf numFmtId="164" fontId="21" fillId="34" borderId="0" xfId="93" applyNumberFormat="1" applyFont="1" applyFill="1"/>
    <xf numFmtId="0" fontId="21" fillId="0" borderId="0" xfId="93" applyFont="1" applyFill="1"/>
    <xf numFmtId="0" fontId="22" fillId="0" borderId="0" xfId="93" applyFont="1" applyAlignment="1">
      <alignment horizontal="center"/>
    </xf>
    <xf numFmtId="0" fontId="24" fillId="0" borderId="0" xfId="118" applyFont="1" applyFill="1" applyAlignment="1">
      <alignment horizontal="center"/>
    </xf>
    <xf numFmtId="0" fontId="21" fillId="0" borderId="0" xfId="118"/>
    <xf numFmtId="3" fontId="8" fillId="0" borderId="3" xfId="212" applyNumberFormat="1" applyBorder="1" applyAlignment="1">
      <alignment horizontal="center"/>
    </xf>
    <xf numFmtId="0" fontId="8" fillId="0" borderId="0" xfId="212" applyFont="1"/>
    <xf numFmtId="164" fontId="52" fillId="0" borderId="0" xfId="93" applyNumberFormat="1" applyFont="1" applyFill="1"/>
    <xf numFmtId="164" fontId="49" fillId="34" borderId="0" xfId="93" applyNumberFormat="1" applyFont="1" applyFill="1"/>
    <xf numFmtId="0" fontId="21" fillId="0" borderId="0" xfId="93" applyFont="1" applyFill="1" applyAlignment="1">
      <alignment horizontal="left" indent="2"/>
    </xf>
    <xf numFmtId="0" fontId="21" fillId="0" borderId="0" xfId="93" applyFont="1" applyFill="1" applyAlignment="1">
      <alignment horizontal="left"/>
    </xf>
    <xf numFmtId="43" fontId="0" fillId="0" borderId="0" xfId="210" applyFont="1"/>
    <xf numFmtId="0" fontId="43" fillId="36" borderId="0" xfId="209" applyFont="1" applyFill="1" applyBorder="1" applyAlignment="1">
      <alignment horizontal="left" vertical="top" wrapText="1"/>
    </xf>
    <xf numFmtId="0" fontId="55" fillId="36" borderId="0" xfId="209" applyFont="1" applyFill="1" applyBorder="1" applyAlignment="1">
      <alignment horizontal="left" vertical="top"/>
    </xf>
    <xf numFmtId="0" fontId="55" fillId="36" borderId="0" xfId="209" applyFont="1" applyFill="1" applyBorder="1" applyAlignment="1">
      <alignment horizontal="left" vertical="top" wrapText="1"/>
    </xf>
    <xf numFmtId="0" fontId="55" fillId="36" borderId="0" xfId="209" applyFont="1" applyFill="1" applyBorder="1" applyAlignment="1">
      <alignment horizontal="center" vertical="center"/>
    </xf>
    <xf numFmtId="171" fontId="55" fillId="0" borderId="0" xfId="216" applyNumberFormat="1" applyFont="1" applyFill="1" applyBorder="1" applyAlignment="1">
      <alignment horizontal="left" vertical="center"/>
    </xf>
    <xf numFmtId="171" fontId="56" fillId="0" borderId="0" xfId="216" applyNumberFormat="1" applyFont="1" applyFill="1" applyBorder="1" applyAlignment="1">
      <alignment horizontal="center" vertical="center"/>
    </xf>
    <xf numFmtId="171" fontId="56" fillId="0" borderId="0" xfId="216" applyNumberFormat="1" applyFont="1" applyFill="1" applyBorder="1" applyAlignment="1">
      <alignment horizontal="center" vertical="center" wrapText="1"/>
    </xf>
    <xf numFmtId="0" fontId="44" fillId="36" borderId="0" xfId="209" applyFont="1" applyFill="1" applyBorder="1" applyAlignment="1">
      <alignment horizontal="left" vertical="top"/>
    </xf>
    <xf numFmtId="0" fontId="44" fillId="36" borderId="0" xfId="209" applyFont="1" applyFill="1" applyBorder="1" applyAlignment="1">
      <alignment horizontal="center" vertical="top" wrapText="1"/>
    </xf>
    <xf numFmtId="0" fontId="44" fillId="36" borderId="0" xfId="209" quotePrefix="1" applyFont="1" applyFill="1" applyBorder="1" applyAlignment="1">
      <alignment horizontal="right" vertical="top"/>
    </xf>
    <xf numFmtId="164" fontId="21" fillId="0" borderId="0" xfId="157" applyNumberFormat="1" applyFont="1" applyFill="1" applyBorder="1" applyAlignment="1">
      <alignment horizontal="center" vertical="center"/>
    </xf>
    <xf numFmtId="0" fontId="44" fillId="36" borderId="0" xfId="209" applyFont="1" applyFill="1" applyBorder="1" applyAlignment="1">
      <alignment vertical="top" wrapText="1"/>
    </xf>
    <xf numFmtId="0" fontId="55" fillId="36" borderId="11" xfId="209" applyFont="1" applyFill="1" applyBorder="1" applyAlignment="1">
      <alignment horizontal="left" vertical="top"/>
    </xf>
    <xf numFmtId="0" fontId="55" fillId="36" borderId="11" xfId="209" applyFont="1" applyFill="1" applyBorder="1" applyAlignment="1">
      <alignment horizontal="center" vertical="center"/>
    </xf>
    <xf numFmtId="164" fontId="21" fillId="0" borderId="11" xfId="157" applyNumberFormat="1" applyFont="1" applyFill="1" applyBorder="1" applyAlignment="1">
      <alignment horizontal="center" vertical="center"/>
    </xf>
    <xf numFmtId="164" fontId="21" fillId="0" borderId="12" xfId="157" applyNumberFormat="1" applyFont="1" applyFill="1" applyBorder="1" applyAlignment="1">
      <alignment horizontal="center" vertical="center"/>
    </xf>
    <xf numFmtId="164" fontId="38" fillId="34" borderId="7" xfId="157" applyNumberFormat="1" applyFont="1" applyFill="1" applyBorder="1"/>
    <xf numFmtId="164" fontId="38" fillId="0" borderId="8" xfId="157" applyNumberFormat="1" applyFont="1" applyFill="1" applyBorder="1" applyAlignment="1">
      <alignment horizontal="right"/>
    </xf>
    <xf numFmtId="0" fontId="37" fillId="0" borderId="0" xfId="157" applyFont="1" applyFill="1" applyBorder="1" applyAlignment="1">
      <alignment horizontal="right"/>
    </xf>
    <xf numFmtId="164" fontId="37" fillId="0" borderId="8" xfId="157" applyNumberFormat="1" applyFont="1" applyFill="1" applyBorder="1"/>
    <xf numFmtId="0" fontId="46" fillId="0" borderId="5" xfId="157" applyFont="1" applyFill="1" applyBorder="1" applyAlignment="1"/>
    <xf numFmtId="0" fontId="12" fillId="0" borderId="0" xfId="157" applyFill="1"/>
    <xf numFmtId="0" fontId="8" fillId="0" borderId="0" xfId="212" applyAlignment="1">
      <alignment horizontal="left" wrapText="1"/>
    </xf>
    <xf numFmtId="0" fontId="7" fillId="0" borderId="0" xfId="212" applyFont="1"/>
    <xf numFmtId="0" fontId="21" fillId="39" borderId="0" xfId="118" applyFill="1"/>
    <xf numFmtId="0" fontId="21" fillId="34" borderId="0" xfId="118" applyFill="1"/>
    <xf numFmtId="0" fontId="21" fillId="0" borderId="0" xfId="118" applyAlignment="1">
      <alignment horizontal="center"/>
    </xf>
    <xf numFmtId="0" fontId="24" fillId="0" borderId="0" xfId="118" quotePrefix="1" applyFont="1" applyAlignment="1">
      <alignment horizontal="center"/>
    </xf>
    <xf numFmtId="0" fontId="22" fillId="0" borderId="0" xfId="118" applyFont="1" applyAlignment="1">
      <alignment horizontal="center"/>
    </xf>
    <xf numFmtId="0" fontId="24" fillId="0" borderId="0" xfId="118" applyFont="1" applyAlignment="1">
      <alignment horizontal="left"/>
    </xf>
    <xf numFmtId="0" fontId="24" fillId="0" borderId="0" xfId="118" applyFont="1" applyAlignment="1">
      <alignment horizontal="center"/>
    </xf>
    <xf numFmtId="164" fontId="21" fillId="39" borderId="0" xfId="118" applyNumberFormat="1" applyFill="1" applyAlignment="1"/>
    <xf numFmtId="164" fontId="21" fillId="0" borderId="0" xfId="118" applyNumberFormat="1" applyFill="1"/>
    <xf numFmtId="164" fontId="21" fillId="0" borderId="0" xfId="118" applyNumberFormat="1"/>
    <xf numFmtId="0" fontId="21" fillId="0" borderId="0" xfId="118" applyFont="1"/>
    <xf numFmtId="0" fontId="21" fillId="0" borderId="0" xfId="118" applyFill="1" applyAlignment="1">
      <alignment horizontal="left" indent="1"/>
    </xf>
    <xf numFmtId="164" fontId="21" fillId="37" borderId="0" xfId="118" applyNumberFormat="1" applyFill="1"/>
    <xf numFmtId="164" fontId="49" fillId="39" borderId="0" xfId="118" applyNumberFormat="1" applyFont="1" applyFill="1" applyAlignment="1"/>
    <xf numFmtId="164" fontId="49" fillId="0" borderId="0" xfId="118" applyNumberFormat="1" applyFont="1"/>
    <xf numFmtId="0" fontId="21" fillId="0" borderId="0" xfId="118" applyAlignment="1">
      <alignment horizontal="right"/>
    </xf>
    <xf numFmtId="164" fontId="21" fillId="37" borderId="0" xfId="118" applyNumberFormat="1" applyFont="1" applyFill="1"/>
    <xf numFmtId="0" fontId="21" fillId="0" borderId="0" xfId="118" applyFont="1" applyFill="1" applyAlignment="1">
      <alignment horizontal="right"/>
    </xf>
    <xf numFmtId="0" fontId="21" fillId="0" borderId="0" xfId="118" applyFont="1" applyFill="1" applyAlignment="1">
      <alignment horizontal="left" indent="1"/>
    </xf>
    <xf numFmtId="0" fontId="21" fillId="0" borderId="0" xfId="118" applyFill="1"/>
    <xf numFmtId="164" fontId="49" fillId="0" borderId="0" xfId="118" applyNumberFormat="1" applyFont="1" applyFill="1"/>
    <xf numFmtId="0" fontId="21" fillId="0" borderId="0" xfId="118" applyFill="1" applyAlignment="1">
      <alignment horizontal="right"/>
    </xf>
    <xf numFmtId="167" fontId="49" fillId="0" borderId="0" xfId="118" applyNumberFormat="1" applyFont="1" applyFill="1"/>
    <xf numFmtId="167" fontId="21" fillId="0" borderId="0" xfId="118" applyNumberFormat="1" applyFill="1"/>
    <xf numFmtId="0" fontId="22" fillId="0" borderId="0" xfId="118" applyFont="1"/>
    <xf numFmtId="0" fontId="24" fillId="0" borderId="0" xfId="118" quotePrefix="1" applyFont="1" applyFill="1" applyAlignment="1">
      <alignment horizontal="center"/>
    </xf>
    <xf numFmtId="0" fontId="22" fillId="0" borderId="0" xfId="118" applyFont="1" applyFill="1" applyAlignment="1">
      <alignment horizontal="center"/>
    </xf>
    <xf numFmtId="164" fontId="21" fillId="0" borderId="0" xfId="118" applyNumberFormat="1" applyAlignment="1">
      <alignment horizontal="right" indent="1"/>
    </xf>
    <xf numFmtId="164" fontId="21" fillId="34" borderId="0" xfId="118" applyNumberFormat="1" applyFont="1" applyFill="1"/>
    <xf numFmtId="164" fontId="21" fillId="34" borderId="0" xfId="118" applyNumberFormat="1" applyFill="1"/>
    <xf numFmtId="0" fontId="21" fillId="0" borderId="0" xfId="118" applyAlignment="1">
      <alignment horizontal="left" indent="1"/>
    </xf>
    <xf numFmtId="164" fontId="21" fillId="34" borderId="0" xfId="118" applyNumberFormat="1" applyFont="1" applyFill="1" applyBorder="1"/>
    <xf numFmtId="0" fontId="21" fillId="0" borderId="0" xfId="118" applyFont="1" applyAlignment="1">
      <alignment horizontal="left" indent="1"/>
    </xf>
    <xf numFmtId="164" fontId="21" fillId="37" borderId="0" xfId="118" applyNumberFormat="1" applyFill="1" applyAlignment="1">
      <alignment horizontal="right" indent="1"/>
    </xf>
    <xf numFmtId="164" fontId="52" fillId="34" borderId="33" xfId="118" applyNumberFormat="1" applyFont="1" applyFill="1" applyBorder="1"/>
    <xf numFmtId="164" fontId="21" fillId="0" borderId="0" xfId="118" applyNumberFormat="1" applyFill="1" applyAlignment="1"/>
    <xf numFmtId="164" fontId="21" fillId="0" borderId="0" xfId="118" applyNumberFormat="1" applyFill="1" applyAlignment="1">
      <alignment horizontal="right" indent="1"/>
    </xf>
    <xf numFmtId="164" fontId="21" fillId="0" borderId="0" xfId="118" applyNumberFormat="1" applyFont="1"/>
    <xf numFmtId="0" fontId="22" fillId="0" borderId="0" xfId="118" applyFont="1" applyFill="1"/>
    <xf numFmtId="0" fontId="21" fillId="0" borderId="0" xfId="118" applyFont="1" applyFill="1"/>
    <xf numFmtId="0" fontId="21" fillId="0" borderId="0" xfId="118" applyFont="1" applyAlignment="1">
      <alignment horizontal="right"/>
    </xf>
    <xf numFmtId="0" fontId="24" fillId="0" borderId="0" xfId="118" applyFont="1"/>
    <xf numFmtId="0" fontId="24" fillId="0" borderId="0" xfId="118" applyFont="1" applyBorder="1" applyAlignment="1">
      <alignment horizontal="center"/>
    </xf>
    <xf numFmtId="0" fontId="22" fillId="0" borderId="0" xfId="118" applyFont="1" applyBorder="1"/>
    <xf numFmtId="0" fontId="21" fillId="0" borderId="0" xfId="118" applyBorder="1"/>
    <xf numFmtId="0" fontId="21" fillId="0" borderId="0" xfId="118" applyFill="1" applyBorder="1"/>
    <xf numFmtId="0" fontId="24" fillId="0" borderId="0" xfId="118" applyFont="1" applyFill="1" applyBorder="1"/>
    <xf numFmtId="0" fontId="22" fillId="0" borderId="0" xfId="118" applyFont="1" applyBorder="1" applyAlignment="1">
      <alignment horizontal="center"/>
    </xf>
    <xf numFmtId="0" fontId="21" fillId="0" borderId="0" xfId="118" applyFont="1" applyBorder="1" applyAlignment="1">
      <alignment horizontal="right"/>
    </xf>
    <xf numFmtId="164" fontId="21" fillId="0" borderId="0" xfId="118" applyNumberFormat="1" applyFont="1" applyFill="1" applyBorder="1" applyAlignment="1">
      <alignment horizontal="right"/>
    </xf>
    <xf numFmtId="0" fontId="21" fillId="0" borderId="0" xfId="118" applyFont="1" applyFill="1" applyBorder="1" applyAlignment="1">
      <alignment horizontal="left" indent="1"/>
    </xf>
    <xf numFmtId="164" fontId="49" fillId="34" borderId="0" xfId="118" applyNumberFormat="1" applyFont="1" applyFill="1" applyBorder="1" applyAlignment="1"/>
    <xf numFmtId="164" fontId="21" fillId="0" borderId="0" xfId="118" applyNumberFormat="1" applyBorder="1" applyAlignment="1"/>
    <xf numFmtId="0" fontId="21" fillId="0" borderId="0" xfId="118" applyFont="1" applyBorder="1" applyAlignment="1">
      <alignment horizontal="left" indent="1"/>
    </xf>
    <xf numFmtId="164" fontId="21" fillId="0" borderId="0" xfId="118" applyNumberFormat="1" applyAlignment="1"/>
    <xf numFmtId="0" fontId="53" fillId="0" borderId="0" xfId="118" applyFont="1" applyFill="1"/>
    <xf numFmtId="0" fontId="21" fillId="0" borderId="0" xfId="118" applyFont="1" applyFill="1" applyAlignment="1">
      <alignment horizontal="left" indent="2"/>
    </xf>
    <xf numFmtId="0" fontId="21" fillId="34" borderId="0" xfId="118" applyFont="1" applyFill="1" applyBorder="1"/>
    <xf numFmtId="0" fontId="21" fillId="34" borderId="0" xfId="118" applyFill="1" applyBorder="1"/>
    <xf numFmtId="3" fontId="37" fillId="0" borderId="3" xfId="212" applyNumberFormat="1" applyFont="1" applyFill="1" applyBorder="1" applyAlignment="1">
      <alignment horizontal="center"/>
    </xf>
    <xf numFmtId="0" fontId="6" fillId="0" borderId="0" xfId="157" quotePrefix="1" applyFont="1" applyBorder="1" applyAlignment="1">
      <alignment horizontal="center"/>
    </xf>
    <xf numFmtId="0" fontId="37" fillId="0" borderId="5" xfId="157" applyFont="1" applyFill="1" applyBorder="1"/>
    <xf numFmtId="164" fontId="37" fillId="0" borderId="4" xfId="157" applyNumberFormat="1" applyFont="1" applyFill="1" applyBorder="1"/>
    <xf numFmtId="0" fontId="46" fillId="0" borderId="10" xfId="157" applyFont="1" applyFill="1" applyBorder="1" applyAlignment="1">
      <alignment horizontal="right"/>
    </xf>
    <xf numFmtId="164" fontId="46" fillId="0" borderId="12" xfId="157" applyNumberFormat="1" applyFont="1" applyFill="1" applyBorder="1" applyAlignment="1"/>
    <xf numFmtId="3" fontId="0" fillId="0" borderId="21" xfId="213" applyNumberFormat="1" applyFont="1" applyFill="1" applyBorder="1" applyAlignment="1">
      <alignment horizontal="center"/>
    </xf>
    <xf numFmtId="0" fontId="44" fillId="36" borderId="0" xfId="209" applyFont="1" applyFill="1" applyBorder="1" applyAlignment="1">
      <alignment horizontal="left" vertical="top" wrapText="1"/>
    </xf>
    <xf numFmtId="0" fontId="4" fillId="0" borderId="0" xfId="212" applyFont="1" applyAlignment="1">
      <alignment horizontal="left"/>
    </xf>
    <xf numFmtId="0" fontId="22" fillId="0" borderId="0" xfId="118" applyFont="1" applyAlignment="1">
      <alignment horizontal="left"/>
    </xf>
    <xf numFmtId="0" fontId="22" fillId="0" borderId="0" xfId="118" applyFont="1" applyAlignment="1">
      <alignment horizontal="left" indent="1"/>
    </xf>
    <xf numFmtId="0" fontId="21" fillId="0" borderId="0" xfId="118" applyFont="1" applyFill="1" applyAlignment="1">
      <alignment horizontal="left"/>
    </xf>
    <xf numFmtId="0" fontId="49" fillId="0" borderId="0" xfId="118" applyFont="1" applyFill="1"/>
    <xf numFmtId="164" fontId="49" fillId="37" borderId="0" xfId="118" applyNumberFormat="1" applyFont="1" applyFill="1"/>
    <xf numFmtId="0" fontId="49" fillId="0" borderId="0" xfId="118" applyFont="1" applyFill="1" applyAlignment="1">
      <alignment horizontal="left"/>
    </xf>
    <xf numFmtId="0" fontId="21" fillId="0" borderId="0" xfId="118" applyFill="1" applyAlignment="1">
      <alignment horizontal="left"/>
    </xf>
    <xf numFmtId="0" fontId="24" fillId="0" borderId="0" xfId="118" applyFont="1" applyFill="1" applyAlignment="1">
      <alignment horizontal="left"/>
    </xf>
    <xf numFmtId="167" fontId="21" fillId="0" borderId="0" xfId="118" applyNumberFormat="1" applyFont="1" applyFill="1"/>
    <xf numFmtId="164" fontId="21" fillId="0" borderId="0" xfId="118" applyNumberFormat="1" applyFont="1" applyFill="1"/>
    <xf numFmtId="0" fontId="22" fillId="0" borderId="0" xfId="118" applyFont="1" applyFill="1" applyBorder="1" applyAlignment="1">
      <alignment horizontal="center"/>
    </xf>
    <xf numFmtId="0" fontId="21" fillId="0" borderId="0" xfId="118" applyFill="1" applyBorder="1" applyAlignment="1">
      <alignment horizontal="left" indent="1"/>
    </xf>
    <xf numFmtId="0" fontId="21" fillId="0" borderId="0" xfId="118" applyFont="1" applyFill="1" applyBorder="1"/>
    <xf numFmtId="164" fontId="21" fillId="0" borderId="0" xfId="118" applyNumberFormat="1" applyFill="1" applyBorder="1"/>
    <xf numFmtId="164" fontId="21" fillId="37" borderId="0" xfId="118" applyNumberFormat="1" applyFill="1" applyBorder="1"/>
    <xf numFmtId="0" fontId="22" fillId="0" borderId="0" xfId="118" applyFont="1" applyFill="1" applyAlignment="1">
      <alignment horizontal="left"/>
    </xf>
    <xf numFmtId="0" fontId="21" fillId="0" borderId="0" xfId="118" applyAlignment="1">
      <alignment horizontal="left"/>
    </xf>
    <xf numFmtId="0" fontId="22" fillId="37" borderId="17" xfId="118" applyFont="1" applyFill="1" applyBorder="1" applyAlignment="1">
      <alignment horizontal="center"/>
    </xf>
    <xf numFmtId="168" fontId="21" fillId="0" borderId="0" xfId="118" applyNumberFormat="1" applyFill="1"/>
    <xf numFmtId="0" fontId="22" fillId="37" borderId="19" xfId="118" applyFont="1" applyFill="1" applyBorder="1" applyAlignment="1">
      <alignment horizontal="center"/>
    </xf>
    <xf numFmtId="170" fontId="21" fillId="0" borderId="0" xfId="118" applyNumberFormat="1"/>
    <xf numFmtId="164" fontId="21" fillId="37" borderId="19" xfId="118" applyNumberFormat="1" applyFont="1" applyFill="1" applyBorder="1"/>
    <xf numFmtId="169" fontId="49" fillId="37" borderId="19" xfId="118" applyNumberFormat="1" applyFont="1" applyFill="1" applyBorder="1"/>
    <xf numFmtId="164" fontId="38" fillId="37" borderId="20" xfId="118" applyNumberFormat="1" applyFont="1" applyFill="1" applyBorder="1"/>
    <xf numFmtId="0" fontId="22" fillId="0" borderId="0" xfId="118" applyNumberFormat="1" applyFont="1" applyFill="1" applyAlignment="1">
      <alignment horizontal="left"/>
    </xf>
    <xf numFmtId="0" fontId="24" fillId="0" borderId="0" xfId="118" applyFont="1" applyFill="1"/>
    <xf numFmtId="0" fontId="22" fillId="0" borderId="0" xfId="118" quotePrefix="1" applyFont="1" applyFill="1" applyAlignment="1">
      <alignment horizontal="center"/>
    </xf>
    <xf numFmtId="10" fontId="21" fillId="0" borderId="0" xfId="118" applyNumberFormat="1" applyFill="1"/>
    <xf numFmtId="15" fontId="21" fillId="34" borderId="0" xfId="118" quotePrefix="1" applyNumberFormat="1" applyFont="1" applyFill="1" applyAlignment="1">
      <alignment horizontal="center"/>
    </xf>
    <xf numFmtId="0" fontId="21" fillId="34" borderId="0" xfId="118" quotePrefix="1" applyFont="1" applyFill="1" applyAlignment="1">
      <alignment horizontal="center"/>
    </xf>
    <xf numFmtId="0" fontId="21" fillId="34" borderId="0" xfId="118" applyFont="1" applyFill="1"/>
    <xf numFmtId="10" fontId="21" fillId="34" borderId="0" xfId="118" quotePrefix="1" applyNumberFormat="1" applyFont="1" applyFill="1" applyAlignment="1">
      <alignment horizontal="right"/>
    </xf>
    <xf numFmtId="0" fontId="21" fillId="0" borderId="0" xfId="118" applyFont="1" applyFill="1" applyAlignment="1"/>
    <xf numFmtId="10" fontId="21" fillId="0" borderId="0" xfId="118" quotePrefix="1" applyNumberFormat="1" applyFont="1" applyFill="1" applyAlignment="1">
      <alignment horizontal="right"/>
    </xf>
    <xf numFmtId="0" fontId="21" fillId="0" borderId="0" xfId="118" quotePrefix="1" applyFont="1" applyFill="1" applyAlignment="1">
      <alignment horizontal="center"/>
    </xf>
    <xf numFmtId="0" fontId="21" fillId="0" borderId="0" xfId="118" applyFont="1" applyFill="1" applyAlignment="1">
      <alignment horizontal="center"/>
    </xf>
    <xf numFmtId="3" fontId="21" fillId="0" borderId="0" xfId="118" applyNumberFormat="1" applyFill="1" applyAlignment="1">
      <alignment horizontal="center"/>
    </xf>
    <xf numFmtId="3" fontId="21" fillId="0" borderId="0" xfId="118" applyNumberFormat="1" applyAlignment="1">
      <alignment horizontal="center"/>
    </xf>
    <xf numFmtId="0" fontId="22" fillId="0" borderId="0" xfId="118" quotePrefix="1" applyFont="1" applyAlignment="1">
      <alignment horizontal="center"/>
    </xf>
    <xf numFmtId="170" fontId="21" fillId="0" borderId="0" xfId="118" applyNumberFormat="1" applyFill="1"/>
    <xf numFmtId="170" fontId="21" fillId="0" borderId="0" xfId="118" applyNumberFormat="1" applyFont="1" applyFill="1" applyAlignment="1">
      <alignment horizontal="left" indent="1"/>
    </xf>
    <xf numFmtId="170" fontId="21" fillId="0" borderId="0" xfId="118" applyNumberFormat="1" applyFont="1" applyAlignment="1">
      <alignment horizontal="left" indent="1"/>
    </xf>
    <xf numFmtId="167" fontId="50" fillId="0" borderId="0" xfId="118" applyNumberFormat="1" applyFont="1"/>
    <xf numFmtId="167" fontId="21" fillId="0" borderId="0" xfId="118" applyNumberFormat="1"/>
    <xf numFmtId="167" fontId="51" fillId="0" borderId="0" xfId="118" applyNumberFormat="1" applyFont="1"/>
    <xf numFmtId="167" fontId="49" fillId="0" borderId="0" xfId="118" applyNumberFormat="1" applyFont="1"/>
    <xf numFmtId="164" fontId="22" fillId="0" borderId="0" xfId="118" applyNumberFormat="1" applyFont="1" applyFill="1" applyAlignment="1">
      <alignment horizontal="left"/>
    </xf>
    <xf numFmtId="164" fontId="38" fillId="0" borderId="0" xfId="118" applyNumberFormat="1" applyFont="1" applyFill="1" applyBorder="1"/>
    <xf numFmtId="42" fontId="21" fillId="0" borderId="0" xfId="118" applyNumberFormat="1" applyFont="1"/>
    <xf numFmtId="42" fontId="49" fillId="0" borderId="0" xfId="118" applyNumberFormat="1" applyFont="1"/>
    <xf numFmtId="42" fontId="21" fillId="0" borderId="0" xfId="91" applyNumberFormat="1" applyFont="1"/>
    <xf numFmtId="164" fontId="21" fillId="34" borderId="32" xfId="118" applyNumberFormat="1" applyFont="1" applyFill="1" applyBorder="1"/>
    <xf numFmtId="164" fontId="21" fillId="37" borderId="18" xfId="118" applyNumberFormat="1" applyFill="1" applyBorder="1" applyAlignment="1">
      <alignment horizontal="right" indent="1"/>
    </xf>
    <xf numFmtId="164" fontId="21" fillId="34" borderId="16" xfId="118" applyNumberFormat="1" applyFont="1" applyFill="1" applyBorder="1"/>
    <xf numFmtId="164" fontId="21" fillId="0" borderId="0" xfId="118" applyNumberFormat="1" applyFill="1" applyBorder="1" applyAlignment="1">
      <alignment horizontal="right" indent="1"/>
    </xf>
    <xf numFmtId="164" fontId="21" fillId="34" borderId="33" xfId="118" applyNumberFormat="1" applyFont="1" applyFill="1" applyBorder="1"/>
    <xf numFmtId="164" fontId="21" fillId="34" borderId="0" xfId="93" applyNumberFormat="1" applyFont="1" applyFill="1" applyBorder="1"/>
    <xf numFmtId="164" fontId="49" fillId="34" borderId="0" xfId="93" applyNumberFormat="1" applyFont="1" applyFill="1" applyBorder="1"/>
    <xf numFmtId="0" fontId="60" fillId="36" borderId="0" xfId="209" applyFont="1" applyFill="1" applyBorder="1" applyAlignment="1">
      <alignment horizontal="center" vertical="center"/>
    </xf>
    <xf numFmtId="0" fontId="55" fillId="36" borderId="0" xfId="209" applyFont="1" applyFill="1" applyBorder="1" applyAlignment="1">
      <alignment horizontal="center" vertical="center" wrapText="1"/>
    </xf>
    <xf numFmtId="0" fontId="44" fillId="0" borderId="0" xfId="209" applyFont="1" applyFill="1" applyBorder="1" applyAlignment="1">
      <alignment horizontal="left" vertical="top" wrapText="1"/>
    </xf>
    <xf numFmtId="0" fontId="2" fillId="0" borderId="0" xfId="217"/>
    <xf numFmtId="0" fontId="37" fillId="40" borderId="3" xfId="217" applyFont="1" applyFill="1" applyBorder="1" applyAlignment="1">
      <alignment horizontal="center"/>
    </xf>
    <xf numFmtId="0" fontId="37" fillId="40" borderId="0" xfId="217" applyFont="1" applyFill="1" applyBorder="1" applyAlignment="1">
      <alignment horizontal="center" wrapText="1"/>
    </xf>
    <xf numFmtId="0" fontId="37" fillId="40" borderId="3" xfId="217" applyFont="1" applyFill="1" applyBorder="1" applyAlignment="1">
      <alignment horizontal="center" wrapText="1"/>
    </xf>
    <xf numFmtId="0" fontId="2" fillId="0" borderId="3" xfId="217" applyFont="1" applyFill="1" applyBorder="1" applyAlignment="1">
      <alignment horizontal="center" wrapText="1"/>
    </xf>
    <xf numFmtId="0" fontId="2" fillId="0" borderId="3" xfId="217" applyBorder="1" applyAlignment="1">
      <alignment horizontal="center"/>
    </xf>
    <xf numFmtId="0" fontId="2" fillId="0" borderId="3" xfId="217" applyFill="1" applyBorder="1" applyAlignment="1">
      <alignment horizontal="center"/>
    </xf>
    <xf numFmtId="166" fontId="2" fillId="0" borderId="3" xfId="217" applyNumberFormat="1" applyFill="1" applyBorder="1"/>
    <xf numFmtId="166" fontId="0" fillId="37" borderId="3" xfId="219" applyNumberFormat="1" applyFont="1" applyFill="1" applyBorder="1"/>
    <xf numFmtId="0" fontId="2" fillId="0" borderId="3" xfId="217" applyBorder="1" applyAlignment="1">
      <alignment horizontal="center" wrapText="1"/>
    </xf>
    <xf numFmtId="166" fontId="2" fillId="37" borderId="3" xfId="217" applyNumberFormat="1" applyFill="1" applyBorder="1"/>
    <xf numFmtId="0" fontId="2" fillId="0" borderId="23" xfId="217" applyFill="1" applyBorder="1" applyAlignment="1">
      <alignment horizontal="center"/>
    </xf>
    <xf numFmtId="0" fontId="2" fillId="0" borderId="23" xfId="217" applyFill="1" applyBorder="1" applyAlignment="1">
      <alignment horizontal="center" wrapText="1"/>
    </xf>
    <xf numFmtId="166" fontId="37" fillId="40" borderId="3" xfId="217" applyNumberFormat="1" applyFont="1" applyFill="1" applyBorder="1"/>
    <xf numFmtId="0" fontId="2" fillId="0" borderId="0" xfId="217" applyAlignment="1">
      <alignment horizontal="left" vertical="top"/>
    </xf>
    <xf numFmtId="0" fontId="0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166" fontId="0" fillId="0" borderId="3" xfId="0" applyNumberFormat="1" applyFont="1" applyFill="1" applyBorder="1"/>
    <xf numFmtId="166" fontId="0" fillId="37" borderId="27" xfId="0" applyNumberFormat="1" applyFont="1" applyFill="1" applyBorder="1"/>
    <xf numFmtId="166" fontId="0" fillId="0" borderId="27" xfId="0" applyNumberFormat="1" applyBorder="1"/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 wrapText="1"/>
    </xf>
    <xf numFmtId="166" fontId="0" fillId="0" borderId="3" xfId="219" applyNumberFormat="1" applyFont="1" applyFill="1" applyBorder="1" applyAlignment="1"/>
    <xf numFmtId="0" fontId="0" fillId="0" borderId="3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23" xfId="0" applyFill="1" applyBorder="1" applyAlignment="1">
      <alignment horizontal="center" wrapText="1"/>
    </xf>
    <xf numFmtId="166" fontId="0" fillId="0" borderId="3" xfId="0" applyNumberFormat="1" applyFill="1" applyBorder="1"/>
    <xf numFmtId="166" fontId="0" fillId="37" borderId="3" xfId="0" applyNumberFormat="1" applyFill="1" applyBorder="1"/>
    <xf numFmtId="0" fontId="37" fillId="40" borderId="23" xfId="0" applyFont="1" applyFill="1" applyBorder="1" applyAlignment="1">
      <alignment horizontal="center"/>
    </xf>
    <xf numFmtId="166" fontId="37" fillId="40" borderId="3" xfId="0" applyNumberFormat="1" applyFont="1" applyFill="1" applyBorder="1"/>
    <xf numFmtId="0" fontId="43" fillId="36" borderId="10" xfId="209" applyFont="1" applyFill="1" applyBorder="1" applyAlignment="1">
      <alignment horizontal="left" vertical="top" wrapText="1"/>
    </xf>
    <xf numFmtId="0" fontId="44" fillId="36" borderId="11" xfId="209" applyFont="1" applyFill="1" applyBorder="1" applyAlignment="1">
      <alignment horizontal="left" vertical="top" wrapText="1"/>
    </xf>
    <xf numFmtId="0" fontId="43" fillId="36" borderId="0" xfId="209" applyFont="1" applyFill="1" applyBorder="1" applyAlignment="1">
      <alignment horizontal="left" vertical="top" wrapText="1"/>
    </xf>
    <xf numFmtId="0" fontId="44" fillId="36" borderId="0" xfId="209" applyFont="1" applyFill="1" applyBorder="1" applyAlignment="1">
      <alignment horizontal="left" vertical="top" wrapText="1"/>
    </xf>
    <xf numFmtId="0" fontId="43" fillId="36" borderId="0" xfId="209" applyFont="1" applyFill="1" applyBorder="1" applyAlignment="1">
      <alignment horizontal="center" vertical="top" wrapText="1"/>
    </xf>
    <xf numFmtId="0" fontId="44" fillId="36" borderId="0" xfId="209" applyFont="1" applyFill="1" applyBorder="1" applyAlignment="1">
      <alignment horizontal="center" vertical="top" wrapText="1"/>
    </xf>
    <xf numFmtId="0" fontId="37" fillId="35" borderId="10" xfId="157" applyFont="1" applyFill="1" applyBorder="1" applyAlignment="1">
      <alignment horizontal="center"/>
    </xf>
    <xf numFmtId="0" fontId="37" fillId="35" borderId="11" xfId="157" applyFont="1" applyFill="1" applyBorder="1" applyAlignment="1">
      <alignment horizontal="center"/>
    </xf>
    <xf numFmtId="0" fontId="37" fillId="35" borderId="12" xfId="157" applyFont="1" applyFill="1" applyBorder="1" applyAlignment="1">
      <alignment horizontal="center"/>
    </xf>
    <xf numFmtId="0" fontId="37" fillId="40" borderId="3" xfId="217" applyFont="1" applyFill="1" applyBorder="1" applyAlignment="1">
      <alignment horizontal="center"/>
    </xf>
    <xf numFmtId="0" fontId="37" fillId="40" borderId="21" xfId="0" applyFont="1" applyFill="1" applyBorder="1" applyAlignment="1">
      <alignment horizontal="center"/>
    </xf>
    <xf numFmtId="0" fontId="37" fillId="40" borderId="23" xfId="0" applyFont="1" applyFill="1" applyBorder="1" applyAlignment="1">
      <alignment horizontal="center"/>
    </xf>
    <xf numFmtId="0" fontId="37" fillId="0" borderId="27" xfId="212" applyFont="1" applyBorder="1" applyAlignment="1">
      <alignment horizontal="right"/>
    </xf>
    <xf numFmtId="0" fontId="37" fillId="0" borderId="28" xfId="212" applyFont="1" applyBorder="1" applyAlignment="1">
      <alignment horizontal="right"/>
    </xf>
    <xf numFmtId="0" fontId="8" fillId="0" borderId="30" xfId="212" applyFill="1" applyBorder="1" applyAlignment="1">
      <alignment horizontal="left"/>
    </xf>
    <xf numFmtId="0" fontId="8" fillId="0" borderId="31" xfId="212" applyFill="1" applyBorder="1" applyAlignment="1">
      <alignment horizontal="left"/>
    </xf>
    <xf numFmtId="0" fontId="4" fillId="0" borderId="0" xfId="212" applyFont="1" applyAlignment="1">
      <alignment horizontal="left" wrapText="1"/>
    </xf>
    <xf numFmtId="0" fontId="8" fillId="0" borderId="0" xfId="212" applyAlignment="1">
      <alignment horizontal="left" wrapText="1"/>
    </xf>
    <xf numFmtId="0" fontId="3" fillId="0" borderId="3" xfId="212" applyFont="1" applyFill="1" applyBorder="1" applyAlignment="1">
      <alignment wrapText="1"/>
    </xf>
    <xf numFmtId="0" fontId="8" fillId="0" borderId="3" xfId="212" applyFill="1" applyBorder="1" applyAlignment="1">
      <alignment wrapText="1"/>
    </xf>
    <xf numFmtId="0" fontId="48" fillId="38" borderId="3" xfId="212" applyFont="1" applyFill="1" applyBorder="1" applyAlignment="1">
      <alignment horizontal="center" vertical="center" wrapText="1"/>
    </xf>
    <xf numFmtId="0" fontId="37" fillId="38" borderId="3" xfId="212" quotePrefix="1" applyFont="1" applyFill="1" applyBorder="1" applyAlignment="1">
      <alignment horizontal="center"/>
    </xf>
    <xf numFmtId="0" fontId="37" fillId="38" borderId="3" xfId="212" applyFont="1" applyFill="1" applyBorder="1" applyAlignment="1">
      <alignment horizontal="center"/>
    </xf>
    <xf numFmtId="0" fontId="7" fillId="0" borderId="21" xfId="212" applyFont="1" applyBorder="1" applyAlignment="1">
      <alignment horizontal="left"/>
    </xf>
    <xf numFmtId="0" fontId="8" fillId="0" borderId="22" xfId="212" applyBorder="1" applyAlignment="1">
      <alignment horizontal="left"/>
    </xf>
    <xf numFmtId="0" fontId="8" fillId="0" borderId="23" xfId="212" applyBorder="1" applyAlignment="1">
      <alignment horizontal="left"/>
    </xf>
    <xf numFmtId="0" fontId="7" fillId="0" borderId="25" xfId="212" applyFont="1" applyFill="1" applyBorder="1" applyAlignment="1">
      <alignment wrapText="1"/>
    </xf>
    <xf numFmtId="0" fontId="8" fillId="0" borderId="25" xfId="212" applyFill="1" applyBorder="1" applyAlignment="1">
      <alignment wrapText="1"/>
    </xf>
    <xf numFmtId="0" fontId="8" fillId="0" borderId="26" xfId="212" applyFill="1" applyBorder="1" applyAlignment="1">
      <alignment wrapText="1"/>
    </xf>
    <xf numFmtId="0" fontId="5" fillId="0" borderId="21" xfId="212" applyFont="1" applyBorder="1" applyAlignment="1">
      <alignment horizontal="left"/>
    </xf>
    <xf numFmtId="0" fontId="3" fillId="0" borderId="3" xfId="212" applyFont="1" applyBorder="1" applyAlignment="1">
      <alignment horizontal="left" wrapText="1"/>
    </xf>
    <xf numFmtId="0" fontId="8" fillId="0" borderId="3" xfId="212" applyBorder="1" applyAlignment="1">
      <alignment horizontal="left" wrapText="1"/>
    </xf>
    <xf numFmtId="0" fontId="37" fillId="0" borderId="3" xfId="212" applyFont="1" applyBorder="1" applyAlignment="1">
      <alignment horizontal="right"/>
    </xf>
    <xf numFmtId="0" fontId="8" fillId="0" borderId="28" xfId="212" applyBorder="1" applyAlignment="1">
      <alignment horizontal="left"/>
    </xf>
    <xf numFmtId="0" fontId="8" fillId="0" borderId="30" xfId="212" applyBorder="1" applyAlignment="1">
      <alignment horizontal="left"/>
    </xf>
    <xf numFmtId="0" fontId="8" fillId="0" borderId="31" xfId="212" applyBorder="1" applyAlignment="1">
      <alignment horizontal="left"/>
    </xf>
    <xf numFmtId="0" fontId="6" fillId="0" borderId="21" xfId="212" applyFont="1" applyBorder="1" applyAlignment="1">
      <alignment horizontal="left"/>
    </xf>
    <xf numFmtId="0" fontId="6" fillId="0" borderId="24" xfId="212" applyFont="1" applyBorder="1" applyAlignment="1">
      <alignment wrapText="1"/>
    </xf>
    <xf numFmtId="0" fontId="8" fillId="0" borderId="24" xfId="212" applyBorder="1" applyAlignment="1">
      <alignment wrapText="1"/>
    </xf>
    <xf numFmtId="0" fontId="6" fillId="0" borderId="22" xfId="212" applyFont="1" applyBorder="1" applyAlignment="1">
      <alignment horizontal="left"/>
    </xf>
    <xf numFmtId="0" fontId="6" fillId="0" borderId="23" xfId="212" applyFont="1" applyBorder="1" applyAlignment="1">
      <alignment horizontal="left"/>
    </xf>
  </cellXfs>
  <cellStyles count="220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Comma" xfId="211" builtinId="3"/>
    <cellStyle name="Comma 14" xfId="210"/>
    <cellStyle name="Comma 2" xfId="19"/>
    <cellStyle name="Comma 2 2" xfId="20"/>
    <cellStyle name="Comma 2 2 2" xfId="89"/>
    <cellStyle name="Comma 2 3" xfId="88"/>
    <cellStyle name="Comma 2 4" xfId="76"/>
    <cellStyle name="Comma 3" xfId="21"/>
    <cellStyle name="Comma 3 2" xfId="90"/>
    <cellStyle name="Comma 4" xfId="87"/>
    <cellStyle name="Comma 5" xfId="132"/>
    <cellStyle name="Comma 6" xfId="158"/>
    <cellStyle name="Comma 6 2" xfId="205"/>
    <cellStyle name="Comma 6 3" xfId="213"/>
    <cellStyle name="Comma 7" xfId="219"/>
    <cellStyle name="Comma 8" xfId="126"/>
    <cellStyle name="Currency" xfId="216" builtinId="4"/>
    <cellStyle name="Currency 2" xfId="91"/>
    <cellStyle name="Currency 3" xfId="133"/>
    <cellStyle name="Emphasis 1" xfId="22"/>
    <cellStyle name="Emphasis 2" xfId="23"/>
    <cellStyle name="Emphasis 3" xfId="24"/>
    <cellStyle name="Normal" xfId="0" builtinId="0"/>
    <cellStyle name="Normal 10" xfId="118"/>
    <cellStyle name="Normal 10 6" xfId="128"/>
    <cellStyle name="Normal 11" xfId="155"/>
    <cellStyle name="Normal 11 2" xfId="202"/>
    <cellStyle name="Normal 12" xfId="121"/>
    <cellStyle name="Normal 13" xfId="123"/>
    <cellStyle name="Normal 14" xfId="122"/>
    <cellStyle name="Normal 15" xfId="125"/>
    <cellStyle name="Normal 16" xfId="124"/>
    <cellStyle name="Normal 17" xfId="157"/>
    <cellStyle name="Normal 17 2" xfId="204"/>
    <cellStyle name="Normal 17 3" xfId="212"/>
    <cellStyle name="Normal 18" xfId="209"/>
    <cellStyle name="Normal 19" xfId="217"/>
    <cellStyle name="Normal 2" xfId="25"/>
    <cellStyle name="Normal 2 2" xfId="26"/>
    <cellStyle name="Normal 2 2 2" xfId="93"/>
    <cellStyle name="Normal 2 3" xfId="27"/>
    <cellStyle name="Normal 2 3 2" xfId="94"/>
    <cellStyle name="Normal 2 4" xfId="28"/>
    <cellStyle name="Normal 2 4 2" xfId="95"/>
    <cellStyle name="Normal 2 5" xfId="92"/>
    <cellStyle name="Normal 2 6" xfId="75"/>
    <cellStyle name="Normal 2 6 10" xfId="208"/>
    <cellStyle name="Normal 2 6 10 2" xfId="215"/>
    <cellStyle name="Normal 2 6 2" xfId="103"/>
    <cellStyle name="Normal 2 6 2 2" xfId="109"/>
    <cellStyle name="Normal 2 6 2 2 2" xfId="146"/>
    <cellStyle name="Normal 2 6 2 2 2 2" xfId="193"/>
    <cellStyle name="Normal 2 6 2 2 3" xfId="170"/>
    <cellStyle name="Normal 2 6 2 3" xfId="113"/>
    <cellStyle name="Normal 2 6 2 3 2" xfId="150"/>
    <cellStyle name="Normal 2 6 2 3 2 2" xfId="197"/>
    <cellStyle name="Normal 2 6 2 3 3" xfId="174"/>
    <cellStyle name="Normal 2 6 2 4" xfId="117"/>
    <cellStyle name="Normal 2 6 2 4 2" xfId="154"/>
    <cellStyle name="Normal 2 6 2 4 2 2" xfId="201"/>
    <cellStyle name="Normal 2 6 2 4 3" xfId="178"/>
    <cellStyle name="Normal 2 6 2 5" xfId="140"/>
    <cellStyle name="Normal 2 6 2 5 2" xfId="187"/>
    <cellStyle name="Normal 2 6 2 6" xfId="136"/>
    <cellStyle name="Normal 2 6 2 6 2" xfId="183"/>
    <cellStyle name="Normal 2 6 2 7" xfId="164"/>
    <cellStyle name="Normal 2 6 3" xfId="104"/>
    <cellStyle name="Normal 2 6 3 2" xfId="141"/>
    <cellStyle name="Normal 2 6 3 2 2" xfId="188"/>
    <cellStyle name="Normal 2 6 3 3" xfId="165"/>
    <cellStyle name="Normal 2 6 4" xfId="107"/>
    <cellStyle name="Normal 2 6 4 2" xfId="144"/>
    <cellStyle name="Normal 2 6 4 2 2" xfId="191"/>
    <cellStyle name="Normal 2 6 4 3" xfId="168"/>
    <cellStyle name="Normal 2 6 5" xfId="111"/>
    <cellStyle name="Normal 2 6 5 2" xfId="148"/>
    <cellStyle name="Normal 2 6 5 2 2" xfId="195"/>
    <cellStyle name="Normal 2 6 5 3" xfId="172"/>
    <cellStyle name="Normal 2 6 6" xfId="115"/>
    <cellStyle name="Normal 2 6 6 2" xfId="152"/>
    <cellStyle name="Normal 2 6 6 2 2" xfId="199"/>
    <cellStyle name="Normal 2 6 6 3" xfId="176"/>
    <cellStyle name="Normal 2 6 7" xfId="138"/>
    <cellStyle name="Normal 2 6 7 2" xfId="185"/>
    <cellStyle name="Normal 2 6 8" xfId="130"/>
    <cellStyle name="Normal 2 6 8 2" xfId="180"/>
    <cellStyle name="Normal 2 6 9" xfId="162"/>
    <cellStyle name="Normal 2 7" xfId="120"/>
    <cellStyle name="Normal 3" xfId="73"/>
    <cellStyle name="Normal 3 2" xfId="29"/>
    <cellStyle name="Normal 3 2 2" xfId="96"/>
    <cellStyle name="Normal 4" xfId="30"/>
    <cellStyle name="Normal 4 2" xfId="97"/>
    <cellStyle name="Normal 5" xfId="86"/>
    <cellStyle name="Normal 5 2" xfId="100"/>
    <cellStyle name="Normal 6" xfId="74"/>
    <cellStyle name="Normal 6 10" xfId="207"/>
    <cellStyle name="Normal 6 10 2" xfId="214"/>
    <cellStyle name="Normal 6 2" xfId="102"/>
    <cellStyle name="Normal 6 2 2" xfId="108"/>
    <cellStyle name="Normal 6 2 2 2" xfId="145"/>
    <cellStyle name="Normal 6 2 2 2 2" xfId="192"/>
    <cellStyle name="Normal 6 2 2 3" xfId="169"/>
    <cellStyle name="Normal 6 2 3" xfId="112"/>
    <cellStyle name="Normal 6 2 3 2" xfId="149"/>
    <cellStyle name="Normal 6 2 3 2 2" xfId="196"/>
    <cellStyle name="Normal 6 2 3 3" xfId="173"/>
    <cellStyle name="Normal 6 2 4" xfId="116"/>
    <cellStyle name="Normal 6 2 4 2" xfId="153"/>
    <cellStyle name="Normal 6 2 4 2 2" xfId="200"/>
    <cellStyle name="Normal 6 2 4 3" xfId="177"/>
    <cellStyle name="Normal 6 2 5" xfId="139"/>
    <cellStyle name="Normal 6 2 5 2" xfId="186"/>
    <cellStyle name="Normal 6 2 6" xfId="135"/>
    <cellStyle name="Normal 6 2 6 2" xfId="182"/>
    <cellStyle name="Normal 6 2 7" xfId="163"/>
    <cellStyle name="Normal 6 3" xfId="105"/>
    <cellStyle name="Normal 6 3 2" xfId="142"/>
    <cellStyle name="Normal 6 3 2 2" xfId="189"/>
    <cellStyle name="Normal 6 3 3" xfId="166"/>
    <cellStyle name="Normal 6 4" xfId="106"/>
    <cellStyle name="Normal 6 4 2" xfId="143"/>
    <cellStyle name="Normal 6 4 2 2" xfId="190"/>
    <cellStyle name="Normal 6 4 3" xfId="167"/>
    <cellStyle name="Normal 6 5" xfId="110"/>
    <cellStyle name="Normal 6 5 2" xfId="147"/>
    <cellStyle name="Normal 6 5 2 2" xfId="194"/>
    <cellStyle name="Normal 6 5 3" xfId="171"/>
    <cellStyle name="Normal 6 6" xfId="114"/>
    <cellStyle name="Normal 6 6 2" xfId="151"/>
    <cellStyle name="Normal 6 6 2 2" xfId="198"/>
    <cellStyle name="Normal 6 6 3" xfId="175"/>
    <cellStyle name="Normal 6 7" xfId="137"/>
    <cellStyle name="Normal 6 7 2" xfId="184"/>
    <cellStyle name="Normal 6 8" xfId="129"/>
    <cellStyle name="Normal 6 8 2" xfId="179"/>
    <cellStyle name="Normal 6 9" xfId="161"/>
    <cellStyle name="Normal 7" xfId="101"/>
    <cellStyle name="Normal 8" xfId="119"/>
    <cellStyle name="Normal 9" xfId="131"/>
    <cellStyle name="Normal 9 2" xfId="181"/>
    <cellStyle name="Percent 2" xfId="31"/>
    <cellStyle name="Percent 3" xfId="32"/>
    <cellStyle name="Percent 3 2" xfId="99"/>
    <cellStyle name="Percent 3 3" xfId="127"/>
    <cellStyle name="Percent 4" xfId="98"/>
    <cellStyle name="Percent 5" xfId="134"/>
    <cellStyle name="Percent 6" xfId="156"/>
    <cellStyle name="Percent 6 2" xfId="203"/>
    <cellStyle name="Percent 7" xfId="159"/>
    <cellStyle name="Percent 7 2" xfId="206"/>
    <cellStyle name="Percent 8" xfId="218"/>
    <cellStyle name="SAPBEXaggData" xfId="33"/>
    <cellStyle name="SAPBEXaggDataEmph" xfId="34"/>
    <cellStyle name="SAPBEXaggItem" xfId="35"/>
    <cellStyle name="SAPBEXaggItemX" xfId="36"/>
    <cellStyle name="SAPBEXchaText" xfId="37"/>
    <cellStyle name="SAPBEXexcBad7" xfId="38"/>
    <cellStyle name="SAPBEXexcBad8" xfId="39"/>
    <cellStyle name="SAPBEXexcBad9" xfId="40"/>
    <cellStyle name="SAPBEXexcCritical4" xfId="41"/>
    <cellStyle name="SAPBEXexcCritical5" xfId="42"/>
    <cellStyle name="SAPBEXexcCritical6" xfId="43"/>
    <cellStyle name="SAPBEXexcGood1" xfId="44"/>
    <cellStyle name="SAPBEXexcGood2" xfId="45"/>
    <cellStyle name="SAPBEXexcGood3" xfId="46"/>
    <cellStyle name="SAPBEXfilterDrill" xfId="47"/>
    <cellStyle name="SAPBEXfilterDrill 2" xfId="160"/>
    <cellStyle name="SAPBEXfilterItem" xfId="48"/>
    <cellStyle name="SAPBEXfilterText" xfId="49"/>
    <cellStyle name="SAPBEXformats" xfId="50"/>
    <cellStyle name="SAPBEXheaderItem" xfId="51"/>
    <cellStyle name="SAPBEXheaderText" xfId="52"/>
    <cellStyle name="SAPBEXHLevel0" xfId="53"/>
    <cellStyle name="SAPBEXHLevel0 2" xfId="77"/>
    <cellStyle name="SAPBEXHLevel0X" xfId="54"/>
    <cellStyle name="SAPBEXHLevel0X 2" xfId="78"/>
    <cellStyle name="SAPBEXHLevel1" xfId="55"/>
    <cellStyle name="SAPBEXHLevel1 2" xfId="79"/>
    <cellStyle name="SAPBEXHLevel1X" xfId="56"/>
    <cellStyle name="SAPBEXHLevel1X 2" xfId="80"/>
    <cellStyle name="SAPBEXHLevel2" xfId="57"/>
    <cellStyle name="SAPBEXHLevel2 2" xfId="81"/>
    <cellStyle name="SAPBEXHLevel2X" xfId="58"/>
    <cellStyle name="SAPBEXHLevel2X 2" xfId="82"/>
    <cellStyle name="SAPBEXHLevel3" xfId="59"/>
    <cellStyle name="SAPBEXHLevel3 2" xfId="83"/>
    <cellStyle name="SAPBEXHLevel3X" xfId="60"/>
    <cellStyle name="SAPBEXHLevel3X 2" xfId="84"/>
    <cellStyle name="SAPBEXinputData" xfId="61"/>
    <cellStyle name="SAPBEXinputData 2" xfId="85"/>
    <cellStyle name="SAPBEXresData" xfId="62"/>
    <cellStyle name="SAPBEXresDataEmph" xfId="63"/>
    <cellStyle name="SAPBEXresItem" xfId="64"/>
    <cellStyle name="SAPBEXresItemX" xfId="65"/>
    <cellStyle name="SAPBEXstdData" xfId="66"/>
    <cellStyle name="SAPBEXstdDataEmph" xfId="67"/>
    <cellStyle name="SAPBEXstdItem" xfId="68"/>
    <cellStyle name="SAPBEXstdItemX" xfId="69"/>
    <cellStyle name="SAPBEXtitle" xfId="70"/>
    <cellStyle name="SAPBEXundefined" xfId="71"/>
    <cellStyle name="Sheet Title" xfId="72"/>
  </cellStyles>
  <dxfs count="0"/>
  <tableStyles count="0" defaultTableStyle="TableStyleMedium9" defaultPivotStyle="PivotStyleLight16"/>
  <colors>
    <mruColors>
      <color rgb="FFCCFFCC"/>
      <color rgb="FFFFCCCC"/>
      <color rgb="FF99FFCC"/>
      <color rgb="FFFF99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EIX%20Holding%20Conversio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WELLDM\AppData\Local\Microsoft\Windows\Temporary%20Internet%20Files\Content.Outlook\6M7U4B1I\2013-2014%20Transfer%20Adjustments%2003-17-2015%20v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Settlements\Gas%20Financials\2007%20Financial%20Reports\200707\Compare%20MTM%202007_0630_073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CRR%20LT%20MTM%20Model_123120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ICIAL%20COST%20RECORDS\05.0%20Contracts\5.1%20RSG%20Fabrication\5.1.7%20SG%20Repair\RSG-003-Invoice%20Backup\U3-KOB1-AUG-OCT-2012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ttlements\Bilateral%20Contracts_2003-2004-2005\2006\2006_05_MONTH%20END\FAS133JUN0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013%20(TO9)%20SONGS%20Decom%20TF/Revised%20TO9_SONGS%20Decom%20Adj%20wPC%205.27.16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014%20(TO10)%20SONGS%20Decom%20Trust%20Fund/TO10%20Formula%20Spreadsheet%20Re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SCE%20Balance%20She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pine%20Contract%20MTM\200402\ForwardPriceUpload_0211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41920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Settlements\Gas%20Financials\2007%20Financial%20Reports\200703\Compare%20MTM%202006_0131_022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avezds\LOCALS~1\Temp\notesE1EF34\Compare%20MTM%202008_02_03_Ne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Validation\07%20Validations\Balance%20Sheet\Jan%202007%2010K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%20Files\2014%20SONGS%20Prelim\SONGSFinalDCE\2014%20SONGS%20Distributed%20Activiti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630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Co Conversion Ck"/>
      <sheetName val="Legacy COA with EIX"/>
      <sheetName val="EIX Cost Centers"/>
      <sheetName val="Lookup to COA"/>
      <sheetName val="Do not use"/>
      <sheetName val="Action Items"/>
      <sheetName val="GL Master Data"/>
      <sheetName val="IC Trading Partners"/>
    </sheetNames>
    <sheetDataSet>
      <sheetData sheetId="0" refreshError="1"/>
      <sheetData sheetId="1" refreshError="1"/>
      <sheetData sheetId="2">
        <row r="1">
          <cell r="A1" t="str">
            <v>F100040</v>
          </cell>
          <cell r="B1" t="str">
            <v>EIX Executives Operation Expense</v>
          </cell>
        </row>
        <row r="2">
          <cell r="A2" t="str">
            <v>F100041</v>
          </cell>
          <cell r="B2" t="str">
            <v>EIX Cont Oversight Operation Expense</v>
          </cell>
        </row>
        <row r="3">
          <cell r="A3" t="str">
            <v>F100042</v>
          </cell>
          <cell r="B3" t="str">
            <v>EIX Financial Planning Operation Expense</v>
          </cell>
        </row>
        <row r="4">
          <cell r="A4" t="str">
            <v>F100043</v>
          </cell>
          <cell r="B4" t="str">
            <v>EIX Public Affairs Operation Expense</v>
          </cell>
        </row>
        <row r="5">
          <cell r="A5" t="str">
            <v>F100044</v>
          </cell>
          <cell r="B5" t="str">
            <v>EIX Legal Expense</v>
          </cell>
        </row>
        <row r="6">
          <cell r="A6" t="str">
            <v>F100045</v>
          </cell>
          <cell r="B6" t="str">
            <v>EIX Corp Comm Expense</v>
          </cell>
        </row>
        <row r="7">
          <cell r="A7" t="str">
            <v>F100046</v>
          </cell>
          <cell r="B7" t="str">
            <v>EIX Charitable Contributions</v>
          </cell>
        </row>
        <row r="8">
          <cell r="A8" t="str">
            <v>F100047</v>
          </cell>
          <cell r="B8" t="str">
            <v>EIX Directors Expense</v>
          </cell>
        </row>
        <row r="9">
          <cell r="A9" t="str">
            <v>F401121</v>
          </cell>
          <cell r="B9" t="str">
            <v>EIX Bill to EME</v>
          </cell>
        </row>
        <row r="10">
          <cell r="A10" t="str">
            <v>F401122</v>
          </cell>
          <cell r="B10" t="str">
            <v>EIX Bill to EMG</v>
          </cell>
        </row>
        <row r="11">
          <cell r="A11" t="str">
            <v>F401123</v>
          </cell>
          <cell r="B11" t="str">
            <v>EIX Bill to EC</v>
          </cell>
        </row>
        <row r="12">
          <cell r="A12" t="str">
            <v>F401124</v>
          </cell>
          <cell r="B12" t="str">
            <v>EIX Bill to ML</v>
          </cell>
        </row>
        <row r="13">
          <cell r="A13" t="str">
            <v>F401125</v>
          </cell>
          <cell r="B13" t="str">
            <v>EIX Bill to EE</v>
          </cell>
        </row>
        <row r="14">
          <cell r="A14" t="str">
            <v>F401126</v>
          </cell>
          <cell r="B14" t="str">
            <v>EIX Bill to ES</v>
          </cell>
        </row>
        <row r="15">
          <cell r="A15" t="str">
            <v>F401127</v>
          </cell>
          <cell r="B15" t="str">
            <v>EIX Bill to EOMS</v>
          </cell>
        </row>
        <row r="16">
          <cell r="A16" t="str">
            <v>F401128</v>
          </cell>
          <cell r="B16" t="str">
            <v>EIX Bill to MEHC</v>
          </cell>
        </row>
        <row r="17">
          <cell r="A17" t="str">
            <v>F401129</v>
          </cell>
          <cell r="B17" t="str">
            <v>EIX Bill to MWGLLC</v>
          </cell>
        </row>
        <row r="18">
          <cell r="A18" t="str">
            <v>F401130</v>
          </cell>
          <cell r="B18" t="str">
            <v>EIX Bill to MWGEME</v>
          </cell>
        </row>
        <row r="19">
          <cell r="A19" t="str">
            <v>F401131</v>
          </cell>
          <cell r="B19" t="str">
            <v>EIX Bill to HC</v>
          </cell>
        </row>
        <row r="20">
          <cell r="A20" t="str">
            <v>F401132</v>
          </cell>
          <cell r="B20" t="str">
            <v>EIX Bill to EIS</v>
          </cell>
        </row>
        <row r="21">
          <cell r="A21" t="str">
            <v>F401133</v>
          </cell>
          <cell r="B21" t="str">
            <v>EIX Bill to SCE</v>
          </cell>
        </row>
        <row r="22">
          <cell r="A22" t="str">
            <v>F401230</v>
          </cell>
          <cell r="B22" t="str">
            <v>EIX General</v>
          </cell>
        </row>
        <row r="23">
          <cell r="A23" t="str">
            <v>F513226</v>
          </cell>
          <cell r="B23" t="str">
            <v>EIX Executives Allocations to Affiliates</v>
          </cell>
        </row>
        <row r="24">
          <cell r="A24" t="str">
            <v>F513227</v>
          </cell>
          <cell r="B24" t="str">
            <v>EIX Investor Relations Alloc to Affili</v>
          </cell>
        </row>
        <row r="25">
          <cell r="A25" t="str">
            <v>F513228</v>
          </cell>
          <cell r="B25" t="str">
            <v>EIX Risk Management Alloc to Affiliates</v>
          </cell>
        </row>
        <row r="26">
          <cell r="A26" t="str">
            <v>F513229</v>
          </cell>
          <cell r="B26" t="str">
            <v>EIX Controllers' Oversight Alloc to Affi</v>
          </cell>
        </row>
        <row r="27">
          <cell r="A27" t="str">
            <v>F513230</v>
          </cell>
          <cell r="B27" t="str">
            <v>EIX Public Affairs Alloc to Affiliates</v>
          </cell>
        </row>
        <row r="28">
          <cell r="A28" t="str">
            <v>F513231</v>
          </cell>
          <cell r="B28" t="str">
            <v>EIX Legal Allocations to Affiliates</v>
          </cell>
        </row>
        <row r="29">
          <cell r="A29" t="str">
            <v>F513232</v>
          </cell>
          <cell r="B29" t="str">
            <v>EIX Corp Comm Allocations to Affiliates</v>
          </cell>
        </row>
        <row r="30">
          <cell r="A30" t="str">
            <v>F513233</v>
          </cell>
          <cell r="B30" t="str">
            <v>EIX Charitable Cont Alloc to Affiliates</v>
          </cell>
        </row>
        <row r="31">
          <cell r="A31" t="str">
            <v>F513234</v>
          </cell>
          <cell r="B31" t="str">
            <v>EIX Directors Allocations</v>
          </cell>
        </row>
        <row r="32">
          <cell r="A32" t="str">
            <v>F513235</v>
          </cell>
          <cell r="B32" t="str">
            <v>EIX Financial Planning Allocations</v>
          </cell>
        </row>
        <row r="33">
          <cell r="A33" t="str">
            <v>F513236</v>
          </cell>
          <cell r="B33" t="str">
            <v>EIX General Allocations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ing"/>
      <sheetName val="Contents"/>
      <sheetName val="Overview"/>
      <sheetName val="1-BaseTRR"/>
      <sheetName val="2-IFPTRR"/>
      <sheetName val="3-TrueUpAdjust"/>
      <sheetName val="4-TUTRR"/>
      <sheetName val="5-ROR-1"/>
      <sheetName val="5-ROR-2"/>
      <sheetName val="6-PlantInService"/>
      <sheetName val="7-PlantStudy"/>
      <sheetName val="8-AccDep"/>
      <sheetName val="9-ADIT"/>
      <sheetName val="10-CWIP"/>
      <sheetName val="11-PHFU"/>
      <sheetName val="12-AbandonedPlant"/>
      <sheetName val="13-WorkCap"/>
      <sheetName val="14-IncentivePlant"/>
      <sheetName val="15-IncentiveAdder"/>
      <sheetName val="16-PlantAdditions"/>
      <sheetName val="17-Depreciation"/>
      <sheetName val="18-DepRates"/>
      <sheetName val="19-OandM"/>
      <sheetName val="20-AandG"/>
      <sheetName val="21-RevenueCredits"/>
      <sheetName val="22-NUCs"/>
      <sheetName val="23-RegAssets"/>
      <sheetName val="24-CWIPTRR"/>
      <sheetName val="25-WholesaleDifference"/>
      <sheetName val="26-TaxRates"/>
      <sheetName val="27-Allocators"/>
      <sheetName val="28-FFU"/>
      <sheetName val="29-WholesaleTRRs"/>
      <sheetName val="30-WholesaleRates"/>
      <sheetName val="31-HVLV"/>
      <sheetName val="32-GrossLoad"/>
      <sheetName val="33-RetailRates"/>
      <sheetName val="34-UnfundedReserves"/>
      <sheetName val="35-PBOPs"/>
    </sheetNames>
    <sheetDataSet>
      <sheetData sheetId="0" refreshError="1"/>
      <sheetData sheetId="1" refreshError="1"/>
      <sheetData sheetId="2" refreshError="1"/>
      <sheetData sheetId="3">
        <row r="17">
          <cell r="A17">
            <v>7</v>
          </cell>
          <cell r="K17">
            <v>7147548.2741292492</v>
          </cell>
        </row>
        <row r="80">
          <cell r="A80">
            <v>46</v>
          </cell>
          <cell r="K80">
            <v>0.47675615623154849</v>
          </cell>
        </row>
        <row r="85">
          <cell r="A85">
            <v>49</v>
          </cell>
          <cell r="K85">
            <v>9.8000000000000004E-2</v>
          </cell>
        </row>
        <row r="88">
          <cell r="A88">
            <v>50</v>
          </cell>
          <cell r="K88">
            <v>2.3022562564127422E-2</v>
          </cell>
        </row>
        <row r="89">
          <cell r="A89">
            <v>51</v>
          </cell>
          <cell r="K89">
            <v>4.7975125400429143E-3</v>
          </cell>
        </row>
        <row r="102">
          <cell r="A102">
            <v>58</v>
          </cell>
          <cell r="K102">
            <v>0.40439353647240123</v>
          </cell>
        </row>
        <row r="108">
          <cell r="A108">
            <v>62</v>
          </cell>
          <cell r="K108">
            <v>2086200</v>
          </cell>
        </row>
        <row r="112">
          <cell r="A112">
            <v>64</v>
          </cell>
        </row>
        <row r="119">
          <cell r="K119">
            <v>1857488</v>
          </cell>
        </row>
        <row r="124">
          <cell r="A124">
            <v>65</v>
          </cell>
          <cell r="K124">
            <v>75371480.003659368</v>
          </cell>
        </row>
        <row r="125">
          <cell r="A125">
            <v>66</v>
          </cell>
          <cell r="K125">
            <v>38989292.382408626</v>
          </cell>
        </row>
        <row r="126">
          <cell r="A126">
            <v>67</v>
          </cell>
          <cell r="K126">
            <v>1897885</v>
          </cell>
        </row>
        <row r="127">
          <cell r="A127">
            <v>68</v>
          </cell>
          <cell r="K127">
            <v>140361552.5516125</v>
          </cell>
        </row>
        <row r="128">
          <cell r="A128">
            <v>69</v>
          </cell>
          <cell r="K128">
            <v>0</v>
          </cell>
        </row>
        <row r="129">
          <cell r="A129">
            <v>70</v>
          </cell>
          <cell r="K129">
            <v>39811694.291338205</v>
          </cell>
        </row>
        <row r="130">
          <cell r="A130">
            <v>71</v>
          </cell>
          <cell r="K130">
            <v>-45826067.143195026</v>
          </cell>
        </row>
        <row r="133">
          <cell r="A133">
            <v>74</v>
          </cell>
          <cell r="K133">
            <v>0</v>
          </cell>
        </row>
        <row r="134">
          <cell r="A134">
            <v>75</v>
          </cell>
          <cell r="K134">
            <v>0</v>
          </cell>
        </row>
      </sheetData>
      <sheetData sheetId="4" refreshError="1"/>
      <sheetData sheetId="5" refreshError="1"/>
      <sheetData sheetId="6"/>
      <sheetData sheetId="7" refreshError="1"/>
      <sheetData sheetId="8" refreshError="1"/>
      <sheetData sheetId="9">
        <row r="42">
          <cell r="A42">
            <v>18</v>
          </cell>
          <cell r="D42">
            <v>4903403328.7761135</v>
          </cell>
        </row>
        <row r="58">
          <cell r="A58">
            <v>24</v>
          </cell>
          <cell r="F58">
            <v>179436780.91569537</v>
          </cell>
        </row>
      </sheetData>
      <sheetData sheetId="10" refreshError="1"/>
      <sheetData sheetId="11">
        <row r="25">
          <cell r="A25">
            <v>14</v>
          </cell>
          <cell r="N25">
            <v>1071623975.5632911</v>
          </cell>
        </row>
        <row r="35">
          <cell r="A35">
            <v>17</v>
          </cell>
          <cell r="G35">
            <v>581109.91</v>
          </cell>
        </row>
        <row r="53">
          <cell r="A53">
            <v>23</v>
          </cell>
          <cell r="F53">
            <v>68533982.65490599</v>
          </cell>
        </row>
      </sheetData>
      <sheetData sheetId="12">
        <row r="24">
          <cell r="A24">
            <v>15</v>
          </cell>
          <cell r="D24">
            <v>-820197182.21311426</v>
          </cell>
        </row>
      </sheetData>
      <sheetData sheetId="13" refreshError="1"/>
      <sheetData sheetId="14">
        <row r="41">
          <cell r="A41">
            <v>9</v>
          </cell>
          <cell r="D41">
            <v>9942155</v>
          </cell>
        </row>
      </sheetData>
      <sheetData sheetId="15">
        <row r="21">
          <cell r="A21">
            <v>4</v>
          </cell>
          <cell r="G21">
            <v>0</v>
          </cell>
        </row>
      </sheetData>
      <sheetData sheetId="16">
        <row r="27">
          <cell r="A27">
            <v>17</v>
          </cell>
          <cell r="F27">
            <v>12167228.980943657</v>
          </cell>
        </row>
        <row r="51">
          <cell r="A51">
            <v>33</v>
          </cell>
          <cell r="F51">
            <v>2638245.6145783952</v>
          </cell>
        </row>
      </sheetData>
      <sheetData sheetId="17">
        <row r="37">
          <cell r="A37">
            <v>12</v>
          </cell>
          <cell r="F37">
            <v>1340260797.3266647</v>
          </cell>
        </row>
      </sheetData>
      <sheetData sheetId="18">
        <row r="59">
          <cell r="A59">
            <v>20</v>
          </cell>
          <cell r="G59">
            <v>25789647.481252577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>
        <row r="17">
          <cell r="A17">
            <v>9</v>
          </cell>
          <cell r="E17">
            <v>26630218.84</v>
          </cell>
        </row>
      </sheetData>
      <sheetData sheetId="26">
        <row r="18">
          <cell r="A18">
            <v>15</v>
          </cell>
          <cell r="E18">
            <v>0</v>
          </cell>
        </row>
      </sheetData>
      <sheetData sheetId="27" refreshError="1"/>
      <sheetData sheetId="28" refreshError="1"/>
      <sheetData sheetId="29" refreshError="1"/>
      <sheetData sheetId="30">
        <row r="15">
          <cell r="A15">
            <v>9</v>
          </cell>
          <cell r="G15">
            <v>4.2450573372571437E-2</v>
          </cell>
        </row>
        <row r="28">
          <cell r="A28">
            <v>22</v>
          </cell>
          <cell r="G28">
            <v>0.16535211833830871</v>
          </cell>
        </row>
      </sheetData>
      <sheetData sheetId="31">
        <row r="22">
          <cell r="A22">
            <v>5</v>
          </cell>
          <cell r="D22">
            <v>9.1427999999999995E-3</v>
          </cell>
          <cell r="E22">
            <v>2.0541999999999999E-3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10">
          <cell r="A10">
            <v>7</v>
          </cell>
          <cell r="K10">
            <v>-6563773.2916891603</v>
          </cell>
        </row>
      </sheetData>
      <sheetData sheetId="38">
        <row r="38">
          <cell r="A38">
            <v>14</v>
          </cell>
          <cell r="G38">
            <v>2539057.5575624197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ing"/>
      <sheetName val="Contents"/>
      <sheetName val="Overview"/>
      <sheetName val="1-BaseTRR"/>
      <sheetName val="2-IFPTRR"/>
      <sheetName val="3-TrueUpAdjust"/>
      <sheetName val="4-TUTRR"/>
      <sheetName val="5-ROR-1"/>
      <sheetName val="5-ROR-2"/>
      <sheetName val="6-PlantInService"/>
      <sheetName val="7-PlantStudy"/>
      <sheetName val="8-AccDep"/>
      <sheetName val="9-ADIT"/>
      <sheetName val="10-CWIP"/>
      <sheetName val="11-PHFU"/>
      <sheetName val="12-AbandonedPlant"/>
      <sheetName val="13-WorkCap"/>
      <sheetName val="14-IncentivePlant"/>
      <sheetName val="15-IncentiveAdder"/>
      <sheetName val="16-PlantAdditions"/>
      <sheetName val="17-Depreciation"/>
      <sheetName val="18-DepRates"/>
      <sheetName val="19-OandM"/>
      <sheetName val="20-AandG"/>
      <sheetName val="21-RevenueCredits"/>
      <sheetName val="22-NUCs"/>
      <sheetName val="23-RegAssets"/>
      <sheetName val="24-CWIPTRR"/>
      <sheetName val="25-WholesaleDifference"/>
      <sheetName val="26-TaxRates"/>
      <sheetName val="27-Allocators"/>
      <sheetName val="28-FFU"/>
      <sheetName val="29-WholesaleTRRs"/>
      <sheetName val="30-WholesaleRates"/>
      <sheetName val="31-HVLV"/>
      <sheetName val="32-GrossLoad"/>
      <sheetName val="33-RetailRates"/>
      <sheetName val="34-UnfundedReserves"/>
      <sheetName val="35-PBOPs"/>
    </sheetNames>
    <sheetDataSet>
      <sheetData sheetId="0"/>
      <sheetData sheetId="1"/>
      <sheetData sheetId="2"/>
      <sheetData sheetId="3">
        <row r="17">
          <cell r="A17">
            <v>7</v>
          </cell>
          <cell r="K17">
            <v>8973342.5666491855</v>
          </cell>
        </row>
        <row r="80">
          <cell r="A80">
            <v>46</v>
          </cell>
          <cell r="K80">
            <v>0.46916512156436346</v>
          </cell>
        </row>
        <row r="85">
          <cell r="A85">
            <v>49</v>
          </cell>
          <cell r="K85">
            <v>9.8000000000000004E-2</v>
          </cell>
        </row>
        <row r="88">
          <cell r="A88">
            <v>50</v>
          </cell>
          <cell r="K88">
            <v>2.2035705889829317E-2</v>
          </cell>
        </row>
        <row r="89">
          <cell r="A89">
            <v>51</v>
          </cell>
          <cell r="K89">
            <v>5.0045072694744688E-3</v>
          </cell>
        </row>
        <row r="102">
          <cell r="A102">
            <v>58</v>
          </cell>
          <cell r="K102">
            <v>0.40755937049510305</v>
          </cell>
        </row>
        <row r="108">
          <cell r="A108">
            <v>62</v>
          </cell>
          <cell r="K108">
            <v>2086200</v>
          </cell>
        </row>
        <row r="112">
          <cell r="A112">
            <v>64</v>
          </cell>
        </row>
        <row r="119">
          <cell r="K119">
            <v>2528293</v>
          </cell>
        </row>
        <row r="124">
          <cell r="A124">
            <v>65</v>
          </cell>
          <cell r="K124">
            <v>93525416.355785295</v>
          </cell>
        </row>
        <row r="125">
          <cell r="A125">
            <v>66</v>
          </cell>
          <cell r="K125">
            <v>50048064.710601673</v>
          </cell>
        </row>
        <row r="126">
          <cell r="A126">
            <v>67</v>
          </cell>
          <cell r="K126">
            <v>1555832</v>
          </cell>
        </row>
        <row r="127">
          <cell r="A127">
            <v>68</v>
          </cell>
          <cell r="K127">
            <v>175404996.76993448</v>
          </cell>
        </row>
        <row r="128">
          <cell r="A128">
            <v>69</v>
          </cell>
          <cell r="K128">
            <v>14445000</v>
          </cell>
        </row>
        <row r="129">
          <cell r="A129">
            <v>70</v>
          </cell>
          <cell r="K129">
            <v>46990262.678897277</v>
          </cell>
        </row>
        <row r="130">
          <cell r="A130">
            <v>71</v>
          </cell>
          <cell r="K130">
            <v>-52513435.684500799</v>
          </cell>
        </row>
        <row r="133">
          <cell r="A133">
            <v>74</v>
          </cell>
          <cell r="K133">
            <v>0</v>
          </cell>
        </row>
        <row r="134">
          <cell r="A134">
            <v>75</v>
          </cell>
          <cell r="K134">
            <v>0</v>
          </cell>
        </row>
      </sheetData>
      <sheetData sheetId="4"/>
      <sheetData sheetId="5"/>
      <sheetData sheetId="6"/>
      <sheetData sheetId="7"/>
      <sheetData sheetId="8"/>
      <sheetData sheetId="9">
        <row r="42">
          <cell r="A42">
            <v>18</v>
          </cell>
          <cell r="D42">
            <v>5979888457.3177328</v>
          </cell>
        </row>
        <row r="58">
          <cell r="A58">
            <v>24</v>
          </cell>
          <cell r="F58">
            <v>243598922.46867159</v>
          </cell>
        </row>
      </sheetData>
      <sheetData sheetId="10"/>
      <sheetData sheetId="11">
        <row r="25">
          <cell r="A25">
            <v>14</v>
          </cell>
          <cell r="N25">
            <v>1118330473.8159039</v>
          </cell>
        </row>
        <row r="35">
          <cell r="A35">
            <v>17</v>
          </cell>
          <cell r="G35">
            <v>0</v>
          </cell>
        </row>
        <row r="53">
          <cell r="A53">
            <v>23</v>
          </cell>
          <cell r="F53">
            <v>100367095.90861119</v>
          </cell>
        </row>
      </sheetData>
      <sheetData sheetId="12">
        <row r="24">
          <cell r="A24">
            <v>15</v>
          </cell>
          <cell r="D24">
            <v>-1123799950.1184981</v>
          </cell>
        </row>
      </sheetData>
      <sheetData sheetId="13"/>
      <sheetData sheetId="14">
        <row r="41">
          <cell r="A41">
            <v>9</v>
          </cell>
          <cell r="D41">
            <v>9942155</v>
          </cell>
        </row>
      </sheetData>
      <sheetData sheetId="15">
        <row r="21">
          <cell r="A21">
            <v>4</v>
          </cell>
          <cell r="G21">
            <v>7222500</v>
          </cell>
        </row>
      </sheetData>
      <sheetData sheetId="16">
        <row r="27">
          <cell r="A27">
            <v>17</v>
          </cell>
          <cell r="F27">
            <v>13943379.046601135</v>
          </cell>
        </row>
        <row r="51">
          <cell r="A51">
            <v>33</v>
          </cell>
          <cell r="F51">
            <v>4001800.8571300535</v>
          </cell>
        </row>
      </sheetData>
      <sheetData sheetId="17">
        <row r="37">
          <cell r="A37">
            <v>12</v>
          </cell>
          <cell r="F37">
            <v>1012920131.8777215</v>
          </cell>
        </row>
      </sheetData>
      <sheetData sheetId="18">
        <row r="59">
          <cell r="A59">
            <v>20</v>
          </cell>
          <cell r="G59">
            <v>29535537.20200967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17">
          <cell r="A17">
            <v>9</v>
          </cell>
          <cell r="E17">
            <v>39651975</v>
          </cell>
        </row>
      </sheetData>
      <sheetData sheetId="26">
        <row r="18">
          <cell r="A18">
            <v>15</v>
          </cell>
          <cell r="E18">
            <v>0</v>
          </cell>
        </row>
      </sheetData>
      <sheetData sheetId="27"/>
      <sheetData sheetId="28"/>
      <sheetData sheetId="29"/>
      <sheetData sheetId="30">
        <row r="15">
          <cell r="A15">
            <v>9</v>
          </cell>
          <cell r="G15">
            <v>5.4431953885534394E-2</v>
          </cell>
        </row>
        <row r="28">
          <cell r="A28">
            <v>22</v>
          </cell>
          <cell r="G28">
            <v>0.18012153286745283</v>
          </cell>
        </row>
      </sheetData>
      <sheetData sheetId="31">
        <row r="22">
          <cell r="A22">
            <v>5</v>
          </cell>
          <cell r="D22">
            <v>9.1427999999999995E-3</v>
          </cell>
          <cell r="E22">
            <v>2.0541999999999999E-3</v>
          </cell>
        </row>
      </sheetData>
      <sheetData sheetId="32"/>
      <sheetData sheetId="33"/>
      <sheetData sheetId="34"/>
      <sheetData sheetId="35"/>
      <sheetData sheetId="36"/>
      <sheetData sheetId="37">
        <row r="10">
          <cell r="A10">
            <v>7</v>
          </cell>
          <cell r="K10">
            <v>-14591061.21563641</v>
          </cell>
        </row>
      </sheetData>
      <sheetData sheetId="38">
        <row r="38">
          <cell r="A38">
            <v>14</v>
          </cell>
          <cell r="G38">
            <v>-1420456.486324721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acy COA SCE BS"/>
      <sheetName val="IS New CoA"/>
      <sheetName val="Rev Lookup"/>
      <sheetName val="Sheet2"/>
      <sheetName val="CARS to FERC Map"/>
      <sheetName val="SAP FERC Accts"/>
      <sheetName val="Sheet1"/>
      <sheetName val="GL Master Data lookup"/>
      <sheetName val="New from Fx Loc"/>
      <sheetName val="Energy Acct"/>
      <sheetName val="Hyp Conversion_0807"/>
      <sheetName val="Leg TBA 1206"/>
      <sheetName val="Trial Bal 0207 0307 1206"/>
    </sheetNames>
    <sheetDataSet>
      <sheetData sheetId="0"/>
      <sheetData sheetId="1"/>
      <sheetData sheetId="2"/>
      <sheetData sheetId="3"/>
      <sheetData sheetId="4">
        <row r="2">
          <cell r="A2">
            <v>101010</v>
          </cell>
          <cell r="B2">
            <v>9101000</v>
          </cell>
        </row>
        <row r="3">
          <cell r="A3">
            <v>101040</v>
          </cell>
          <cell r="B3">
            <v>9101000</v>
          </cell>
        </row>
        <row r="4">
          <cell r="A4">
            <v>101050</v>
          </cell>
          <cell r="B4">
            <v>9101000</v>
          </cell>
        </row>
        <row r="5">
          <cell r="A5">
            <v>101100</v>
          </cell>
          <cell r="B5">
            <v>9101000</v>
          </cell>
        </row>
        <row r="6">
          <cell r="A6">
            <v>101111</v>
          </cell>
          <cell r="B6">
            <v>9101100</v>
          </cell>
        </row>
        <row r="7">
          <cell r="A7">
            <v>101112</v>
          </cell>
          <cell r="B7">
            <v>9101100</v>
          </cell>
        </row>
        <row r="8">
          <cell r="A8">
            <v>101160</v>
          </cell>
          <cell r="B8">
            <v>9101000</v>
          </cell>
        </row>
        <row r="9">
          <cell r="A9">
            <v>101200</v>
          </cell>
          <cell r="B9">
            <v>9101000</v>
          </cell>
        </row>
        <row r="10">
          <cell r="A10">
            <v>101260</v>
          </cell>
          <cell r="B10">
            <v>9101000</v>
          </cell>
        </row>
        <row r="11">
          <cell r="A11">
            <v>101265</v>
          </cell>
          <cell r="B11">
            <v>9101000</v>
          </cell>
        </row>
        <row r="12">
          <cell r="A12">
            <v>101300</v>
          </cell>
          <cell r="B12">
            <v>9101000</v>
          </cell>
        </row>
        <row r="13">
          <cell r="A13">
            <v>101320</v>
          </cell>
          <cell r="B13">
            <v>9101000</v>
          </cell>
        </row>
        <row r="14">
          <cell r="A14">
            <v>101400</v>
          </cell>
          <cell r="B14">
            <v>9101000</v>
          </cell>
        </row>
        <row r="15">
          <cell r="A15">
            <v>101420</v>
          </cell>
          <cell r="B15">
            <v>9101000</v>
          </cell>
        </row>
        <row r="16">
          <cell r="A16">
            <v>101500</v>
          </cell>
          <cell r="B16">
            <v>9101000</v>
          </cell>
        </row>
        <row r="17">
          <cell r="A17">
            <v>101520</v>
          </cell>
          <cell r="B17">
            <v>9101000</v>
          </cell>
        </row>
        <row r="18">
          <cell r="A18">
            <v>101600</v>
          </cell>
          <cell r="B18">
            <v>9101000</v>
          </cell>
        </row>
        <row r="19">
          <cell r="A19">
            <v>101620</v>
          </cell>
          <cell r="B19">
            <v>9101000</v>
          </cell>
        </row>
        <row r="20">
          <cell r="A20">
            <v>101700</v>
          </cell>
          <cell r="B20">
            <v>9101000</v>
          </cell>
        </row>
        <row r="21">
          <cell r="A21">
            <v>101720</v>
          </cell>
          <cell r="B21">
            <v>9101000</v>
          </cell>
        </row>
        <row r="22">
          <cell r="A22">
            <v>105400</v>
          </cell>
          <cell r="B22">
            <v>9105000</v>
          </cell>
        </row>
        <row r="23">
          <cell r="A23">
            <v>106100</v>
          </cell>
          <cell r="B23">
            <v>9106000</v>
          </cell>
        </row>
        <row r="24">
          <cell r="A24">
            <v>106160</v>
          </cell>
          <cell r="B24">
            <v>9106000</v>
          </cell>
        </row>
        <row r="25">
          <cell r="A25">
            <v>106200</v>
          </cell>
          <cell r="B25">
            <v>9106000</v>
          </cell>
        </row>
        <row r="26">
          <cell r="A26">
            <v>106260</v>
          </cell>
          <cell r="B26">
            <v>9106000</v>
          </cell>
        </row>
        <row r="27">
          <cell r="A27">
            <v>106300</v>
          </cell>
          <cell r="B27">
            <v>9106000</v>
          </cell>
        </row>
        <row r="28">
          <cell r="A28">
            <v>106400</v>
          </cell>
          <cell r="B28">
            <v>9106000</v>
          </cell>
        </row>
        <row r="29">
          <cell r="A29">
            <v>106500</v>
          </cell>
          <cell r="B29">
            <v>9106000</v>
          </cell>
        </row>
        <row r="30">
          <cell r="A30">
            <v>106600</v>
          </cell>
          <cell r="B30">
            <v>9106000</v>
          </cell>
        </row>
        <row r="31">
          <cell r="A31">
            <v>106700</v>
          </cell>
          <cell r="B31">
            <v>9106000</v>
          </cell>
        </row>
        <row r="32">
          <cell r="A32">
            <v>107160</v>
          </cell>
          <cell r="B32">
            <v>9107000</v>
          </cell>
        </row>
        <row r="33">
          <cell r="A33">
            <v>107260</v>
          </cell>
          <cell r="B33">
            <v>9107000</v>
          </cell>
        </row>
        <row r="34">
          <cell r="A34">
            <v>107300</v>
          </cell>
          <cell r="B34">
            <v>9107000</v>
          </cell>
        </row>
        <row r="35">
          <cell r="A35">
            <v>107307</v>
          </cell>
          <cell r="B35">
            <v>9107000</v>
          </cell>
        </row>
        <row r="36">
          <cell r="A36">
            <v>107308</v>
          </cell>
          <cell r="B36">
            <v>9107000</v>
          </cell>
        </row>
        <row r="37">
          <cell r="A37">
            <v>107310</v>
          </cell>
          <cell r="B37">
            <v>9107000</v>
          </cell>
        </row>
        <row r="38">
          <cell r="A38">
            <v>107319</v>
          </cell>
          <cell r="B38">
            <v>9107000</v>
          </cell>
        </row>
        <row r="39">
          <cell r="A39">
            <v>107320</v>
          </cell>
          <cell r="B39">
            <v>9107000</v>
          </cell>
        </row>
        <row r="40">
          <cell r="A40">
            <v>107390</v>
          </cell>
          <cell r="B40">
            <v>9107000</v>
          </cell>
        </row>
        <row r="41">
          <cell r="A41">
            <v>107397</v>
          </cell>
          <cell r="B41">
            <v>9107000</v>
          </cell>
        </row>
        <row r="42">
          <cell r="A42">
            <v>107550</v>
          </cell>
          <cell r="B42">
            <v>9107000</v>
          </cell>
        </row>
        <row r="43">
          <cell r="A43">
            <v>107551</v>
          </cell>
          <cell r="B43">
            <v>9107000</v>
          </cell>
        </row>
        <row r="44">
          <cell r="A44">
            <v>107552</v>
          </cell>
          <cell r="B44">
            <v>9107000</v>
          </cell>
        </row>
        <row r="45">
          <cell r="A45">
            <v>108100</v>
          </cell>
          <cell r="B45">
            <v>9108000</v>
          </cell>
        </row>
        <row r="46">
          <cell r="A46">
            <v>108105</v>
          </cell>
          <cell r="B46">
            <v>9108000</v>
          </cell>
        </row>
        <row r="47">
          <cell r="A47">
            <v>108120</v>
          </cell>
          <cell r="B47">
            <v>9108000</v>
          </cell>
        </row>
        <row r="48">
          <cell r="A48">
            <v>108121</v>
          </cell>
          <cell r="B48">
            <v>9108000</v>
          </cell>
        </row>
        <row r="49">
          <cell r="A49">
            <v>108160</v>
          </cell>
          <cell r="B49">
            <v>9108000</v>
          </cell>
        </row>
        <row r="50">
          <cell r="A50">
            <v>108200</v>
          </cell>
          <cell r="B50">
            <v>9108000</v>
          </cell>
        </row>
        <row r="51">
          <cell r="A51">
            <v>108202</v>
          </cell>
          <cell r="B51">
            <v>9108000</v>
          </cell>
        </row>
        <row r="52">
          <cell r="A52">
            <v>108203</v>
          </cell>
          <cell r="B52">
            <v>9108000</v>
          </cell>
        </row>
        <row r="53">
          <cell r="A53">
            <v>108204</v>
          </cell>
          <cell r="B53">
            <v>9108000</v>
          </cell>
        </row>
        <row r="54">
          <cell r="A54">
            <v>108205</v>
          </cell>
          <cell r="B54">
            <v>9108000</v>
          </cell>
        </row>
        <row r="55">
          <cell r="A55">
            <v>108206</v>
          </cell>
          <cell r="B55">
            <v>9108000</v>
          </cell>
        </row>
        <row r="56">
          <cell r="A56">
            <v>108208</v>
          </cell>
          <cell r="B56">
            <v>9108000</v>
          </cell>
        </row>
        <row r="57">
          <cell r="A57">
            <v>108209</v>
          </cell>
          <cell r="B57">
            <v>9108000</v>
          </cell>
        </row>
        <row r="58">
          <cell r="A58">
            <v>108210</v>
          </cell>
          <cell r="B58">
            <v>9108000</v>
          </cell>
        </row>
        <row r="59">
          <cell r="A59">
            <v>108211</v>
          </cell>
          <cell r="B59">
            <v>9108000</v>
          </cell>
        </row>
        <row r="60">
          <cell r="A60">
            <v>108212</v>
          </cell>
          <cell r="B60">
            <v>9108000</v>
          </cell>
        </row>
        <row r="61">
          <cell r="A61">
            <v>108228</v>
          </cell>
          <cell r="B61">
            <v>9108000</v>
          </cell>
        </row>
        <row r="62">
          <cell r="A62">
            <v>108230</v>
          </cell>
          <cell r="B62">
            <v>9108000</v>
          </cell>
        </row>
        <row r="63">
          <cell r="A63">
            <v>108240</v>
          </cell>
          <cell r="B63">
            <v>9108000</v>
          </cell>
        </row>
        <row r="64">
          <cell r="A64">
            <v>108260</v>
          </cell>
          <cell r="B64">
            <v>9108000</v>
          </cell>
        </row>
        <row r="65">
          <cell r="A65">
            <v>108300</v>
          </cell>
          <cell r="B65">
            <v>9108000</v>
          </cell>
        </row>
        <row r="66">
          <cell r="A66">
            <v>108320</v>
          </cell>
          <cell r="B66">
            <v>9108000</v>
          </cell>
        </row>
        <row r="67">
          <cell r="A67">
            <v>108321</v>
          </cell>
          <cell r="B67">
            <v>9108000</v>
          </cell>
        </row>
        <row r="68">
          <cell r="A68">
            <v>108400</v>
          </cell>
          <cell r="B68">
            <v>9108000</v>
          </cell>
        </row>
        <row r="69">
          <cell r="A69">
            <v>108420</v>
          </cell>
          <cell r="B69">
            <v>9108000</v>
          </cell>
        </row>
        <row r="70">
          <cell r="A70">
            <v>108421</v>
          </cell>
          <cell r="B70">
            <v>9108000</v>
          </cell>
        </row>
        <row r="71">
          <cell r="A71">
            <v>108500</v>
          </cell>
          <cell r="B71">
            <v>9108000</v>
          </cell>
        </row>
        <row r="72">
          <cell r="A72">
            <v>108520</v>
          </cell>
          <cell r="B72">
            <v>9108000</v>
          </cell>
        </row>
        <row r="73">
          <cell r="A73">
            <v>108521</v>
          </cell>
          <cell r="B73">
            <v>9108000</v>
          </cell>
        </row>
        <row r="74">
          <cell r="A74">
            <v>108600</v>
          </cell>
          <cell r="B74">
            <v>9108000</v>
          </cell>
        </row>
        <row r="75">
          <cell r="A75">
            <v>108620</v>
          </cell>
          <cell r="B75">
            <v>9108000</v>
          </cell>
        </row>
        <row r="76">
          <cell r="A76">
            <v>108621</v>
          </cell>
          <cell r="B76">
            <v>9108000</v>
          </cell>
        </row>
        <row r="77">
          <cell r="A77">
            <v>108700</v>
          </cell>
          <cell r="B77">
            <v>9108000</v>
          </cell>
        </row>
        <row r="78">
          <cell r="A78">
            <v>108701</v>
          </cell>
          <cell r="B78">
            <v>9108000</v>
          </cell>
        </row>
        <row r="79">
          <cell r="A79">
            <v>108720</v>
          </cell>
          <cell r="B79">
            <v>9108000</v>
          </cell>
        </row>
        <row r="80">
          <cell r="A80">
            <v>108721</v>
          </cell>
          <cell r="B80">
            <v>9108000</v>
          </cell>
        </row>
        <row r="81">
          <cell r="A81">
            <v>108800</v>
          </cell>
          <cell r="B81">
            <v>9108000</v>
          </cell>
        </row>
        <row r="82">
          <cell r="A82">
            <v>108900</v>
          </cell>
          <cell r="B82">
            <v>9108000</v>
          </cell>
        </row>
        <row r="83">
          <cell r="A83">
            <v>111030</v>
          </cell>
          <cell r="B83">
            <v>9111000</v>
          </cell>
        </row>
        <row r="84">
          <cell r="A84">
            <v>111105</v>
          </cell>
          <cell r="B84">
            <v>9111000</v>
          </cell>
        </row>
        <row r="85">
          <cell r="A85">
            <v>111210</v>
          </cell>
          <cell r="B85">
            <v>9111000</v>
          </cell>
        </row>
        <row r="86">
          <cell r="A86">
            <v>111220</v>
          </cell>
          <cell r="B86">
            <v>9111000</v>
          </cell>
        </row>
        <row r="87">
          <cell r="A87">
            <v>111260</v>
          </cell>
          <cell r="B87">
            <v>9111000</v>
          </cell>
        </row>
        <row r="88">
          <cell r="A88">
            <v>111315</v>
          </cell>
          <cell r="B88">
            <v>9111000</v>
          </cell>
        </row>
        <row r="89">
          <cell r="A89">
            <v>111640</v>
          </cell>
          <cell r="B89">
            <v>9111000</v>
          </cell>
        </row>
        <row r="90">
          <cell r="A90">
            <v>111707</v>
          </cell>
          <cell r="B90">
            <v>9111000</v>
          </cell>
        </row>
        <row r="91">
          <cell r="A91">
            <v>118100</v>
          </cell>
          <cell r="B91">
            <v>9118000</v>
          </cell>
        </row>
        <row r="92">
          <cell r="A92">
            <v>118200</v>
          </cell>
          <cell r="B92">
            <v>9118000</v>
          </cell>
        </row>
        <row r="93">
          <cell r="A93">
            <v>118300</v>
          </cell>
          <cell r="B93">
            <v>9118000</v>
          </cell>
        </row>
        <row r="94">
          <cell r="A94">
            <v>119100</v>
          </cell>
          <cell r="B94">
            <v>9119000</v>
          </cell>
        </row>
        <row r="95">
          <cell r="A95">
            <v>119200</v>
          </cell>
          <cell r="B95">
            <v>9119000</v>
          </cell>
        </row>
        <row r="96">
          <cell r="A96">
            <v>119300</v>
          </cell>
          <cell r="B96">
            <v>9119000</v>
          </cell>
        </row>
        <row r="97">
          <cell r="A97">
            <v>119400</v>
          </cell>
          <cell r="B97">
            <v>9119000</v>
          </cell>
        </row>
        <row r="98">
          <cell r="A98">
            <v>119950</v>
          </cell>
          <cell r="B98">
            <v>9119000</v>
          </cell>
        </row>
        <row r="99">
          <cell r="A99">
            <v>119951</v>
          </cell>
          <cell r="B99">
            <v>9119000</v>
          </cell>
        </row>
        <row r="100">
          <cell r="A100">
            <v>120101</v>
          </cell>
          <cell r="B100">
            <v>9120100</v>
          </cell>
        </row>
        <row r="101">
          <cell r="A101">
            <v>120102</v>
          </cell>
          <cell r="B101">
            <v>9120100</v>
          </cell>
        </row>
        <row r="102">
          <cell r="A102">
            <v>120103</v>
          </cell>
          <cell r="B102">
            <v>9120100</v>
          </cell>
        </row>
        <row r="103">
          <cell r="A103">
            <v>120110</v>
          </cell>
          <cell r="B103">
            <v>9120100</v>
          </cell>
        </row>
        <row r="104">
          <cell r="A104">
            <v>120202</v>
          </cell>
          <cell r="B104">
            <v>9120200</v>
          </cell>
        </row>
        <row r="105">
          <cell r="A105">
            <v>120203</v>
          </cell>
          <cell r="B105">
            <v>9120200</v>
          </cell>
        </row>
        <row r="106">
          <cell r="A106">
            <v>120210</v>
          </cell>
          <cell r="B106">
            <v>9120200</v>
          </cell>
        </row>
        <row r="107">
          <cell r="A107">
            <v>120230</v>
          </cell>
          <cell r="B107">
            <v>9120200</v>
          </cell>
        </row>
        <row r="108">
          <cell r="A108">
            <v>120302</v>
          </cell>
          <cell r="B108">
            <v>9120300</v>
          </cell>
        </row>
        <row r="109">
          <cell r="A109">
            <v>120303</v>
          </cell>
          <cell r="B109">
            <v>9120300</v>
          </cell>
        </row>
        <row r="110">
          <cell r="A110">
            <v>120310</v>
          </cell>
          <cell r="B110">
            <v>9120300</v>
          </cell>
        </row>
        <row r="111">
          <cell r="A111">
            <v>120320</v>
          </cell>
          <cell r="B111">
            <v>9120300</v>
          </cell>
        </row>
        <row r="112">
          <cell r="A112">
            <v>120330</v>
          </cell>
          <cell r="B112">
            <v>9120300</v>
          </cell>
        </row>
        <row r="113">
          <cell r="A113">
            <v>120502</v>
          </cell>
          <cell r="B113">
            <v>9120500</v>
          </cell>
        </row>
        <row r="114">
          <cell r="A114">
            <v>120503</v>
          </cell>
          <cell r="B114">
            <v>9120500</v>
          </cell>
        </row>
        <row r="115">
          <cell r="A115">
            <v>120510</v>
          </cell>
          <cell r="B115">
            <v>9120500</v>
          </cell>
        </row>
        <row r="116">
          <cell r="A116">
            <v>120520</v>
          </cell>
          <cell r="B116">
            <v>9120500</v>
          </cell>
        </row>
        <row r="117">
          <cell r="A117">
            <v>120530</v>
          </cell>
          <cell r="B117">
            <v>9120500</v>
          </cell>
        </row>
        <row r="118">
          <cell r="A118">
            <v>121100</v>
          </cell>
          <cell r="B118">
            <v>9121000</v>
          </cell>
        </row>
        <row r="119">
          <cell r="A119">
            <v>121300</v>
          </cell>
          <cell r="B119">
            <v>9121000</v>
          </cell>
        </row>
        <row r="120">
          <cell r="A120">
            <v>121397</v>
          </cell>
          <cell r="B120">
            <v>9121000</v>
          </cell>
        </row>
        <row r="121">
          <cell r="A121">
            <v>121400</v>
          </cell>
          <cell r="B121">
            <v>9121000</v>
          </cell>
        </row>
        <row r="122">
          <cell r="A122">
            <v>121450</v>
          </cell>
          <cell r="B122">
            <v>9121000</v>
          </cell>
        </row>
        <row r="123">
          <cell r="A123">
            <v>121650</v>
          </cell>
          <cell r="B123">
            <v>9121000</v>
          </cell>
        </row>
        <row r="124">
          <cell r="A124">
            <v>122100</v>
          </cell>
          <cell r="B124">
            <v>9122000</v>
          </cell>
        </row>
        <row r="125">
          <cell r="A125">
            <v>122300</v>
          </cell>
          <cell r="B125">
            <v>9122000</v>
          </cell>
        </row>
        <row r="126">
          <cell r="A126">
            <v>122397</v>
          </cell>
          <cell r="B126">
            <v>9122000</v>
          </cell>
        </row>
        <row r="127">
          <cell r="A127">
            <v>122400</v>
          </cell>
          <cell r="B127">
            <v>9122000</v>
          </cell>
        </row>
        <row r="128">
          <cell r="A128">
            <v>122650</v>
          </cell>
          <cell r="B128">
            <v>9122000</v>
          </cell>
        </row>
        <row r="129">
          <cell r="A129">
            <v>122900</v>
          </cell>
          <cell r="B129">
            <v>9122000</v>
          </cell>
        </row>
        <row r="130">
          <cell r="A130">
            <v>123130</v>
          </cell>
          <cell r="B130">
            <v>9123100</v>
          </cell>
        </row>
        <row r="131">
          <cell r="A131">
            <v>123135</v>
          </cell>
          <cell r="B131">
            <v>9123100</v>
          </cell>
        </row>
        <row r="132">
          <cell r="A132">
            <v>123140</v>
          </cell>
          <cell r="B132">
            <v>9123100</v>
          </cell>
        </row>
        <row r="133">
          <cell r="A133">
            <v>123150</v>
          </cell>
          <cell r="B133">
            <v>9123100</v>
          </cell>
        </row>
        <row r="134">
          <cell r="A134">
            <v>123160</v>
          </cell>
          <cell r="B134">
            <v>9123100</v>
          </cell>
        </row>
        <row r="135">
          <cell r="A135">
            <v>123180</v>
          </cell>
          <cell r="B135">
            <v>9123100</v>
          </cell>
        </row>
        <row r="136">
          <cell r="A136">
            <v>123190</v>
          </cell>
          <cell r="B136">
            <v>9123100</v>
          </cell>
        </row>
        <row r="137">
          <cell r="A137">
            <v>123300</v>
          </cell>
          <cell r="B137">
            <v>9123100</v>
          </cell>
        </row>
        <row r="138">
          <cell r="A138">
            <v>124100</v>
          </cell>
          <cell r="B138">
            <v>9124000</v>
          </cell>
        </row>
        <row r="139">
          <cell r="A139">
            <v>124500</v>
          </cell>
          <cell r="B139">
            <v>9124000</v>
          </cell>
        </row>
        <row r="140">
          <cell r="A140">
            <v>124501</v>
          </cell>
          <cell r="B140">
            <v>9124000</v>
          </cell>
        </row>
        <row r="141">
          <cell r="A141">
            <v>125200</v>
          </cell>
          <cell r="B141">
            <v>9124000</v>
          </cell>
        </row>
        <row r="142">
          <cell r="A142">
            <v>125300</v>
          </cell>
          <cell r="B142">
            <v>9124000</v>
          </cell>
        </row>
        <row r="143">
          <cell r="A143">
            <v>128100</v>
          </cell>
          <cell r="B143">
            <v>9128000</v>
          </cell>
        </row>
        <row r="144">
          <cell r="A144">
            <v>128201</v>
          </cell>
          <cell r="B144">
            <v>9128000</v>
          </cell>
        </row>
        <row r="145">
          <cell r="A145">
            <v>128202</v>
          </cell>
          <cell r="B145">
            <v>9128000</v>
          </cell>
        </row>
        <row r="146">
          <cell r="A146">
            <v>128203</v>
          </cell>
          <cell r="B146">
            <v>9128000</v>
          </cell>
        </row>
        <row r="147">
          <cell r="A147">
            <v>128204</v>
          </cell>
          <cell r="B147">
            <v>9128000</v>
          </cell>
        </row>
        <row r="148">
          <cell r="A148">
            <v>128205</v>
          </cell>
          <cell r="B148">
            <v>9128000</v>
          </cell>
        </row>
        <row r="149">
          <cell r="A149">
            <v>128206</v>
          </cell>
          <cell r="B149">
            <v>9128000</v>
          </cell>
        </row>
        <row r="150">
          <cell r="A150">
            <v>128207</v>
          </cell>
          <cell r="B150">
            <v>9128000</v>
          </cell>
        </row>
        <row r="151">
          <cell r="A151">
            <v>128208</v>
          </cell>
          <cell r="B151">
            <v>9128000</v>
          </cell>
        </row>
        <row r="152">
          <cell r="A152">
            <v>128209</v>
          </cell>
          <cell r="B152">
            <v>9128000</v>
          </cell>
        </row>
        <row r="153">
          <cell r="A153">
            <v>128210</v>
          </cell>
          <cell r="B153">
            <v>9128000</v>
          </cell>
        </row>
        <row r="154">
          <cell r="A154">
            <v>128211</v>
          </cell>
          <cell r="B154">
            <v>9128000</v>
          </cell>
        </row>
        <row r="155">
          <cell r="A155">
            <v>128230</v>
          </cell>
          <cell r="B155">
            <v>9128000</v>
          </cell>
        </row>
        <row r="156">
          <cell r="A156">
            <v>128250</v>
          </cell>
          <cell r="B156">
            <v>9128000</v>
          </cell>
        </row>
        <row r="157">
          <cell r="A157">
            <v>128251</v>
          </cell>
          <cell r="B157">
            <v>9128000</v>
          </cell>
        </row>
        <row r="158">
          <cell r="A158">
            <v>128300</v>
          </cell>
          <cell r="B158">
            <v>9128000</v>
          </cell>
        </row>
        <row r="159">
          <cell r="A159">
            <v>128310</v>
          </cell>
          <cell r="B159">
            <v>9128000</v>
          </cell>
        </row>
        <row r="160">
          <cell r="A160">
            <v>128345</v>
          </cell>
          <cell r="B160">
            <v>9128000</v>
          </cell>
        </row>
        <row r="161">
          <cell r="A161">
            <v>128350</v>
          </cell>
          <cell r="B161">
            <v>9128000</v>
          </cell>
        </row>
        <row r="162">
          <cell r="A162">
            <v>128365</v>
          </cell>
          <cell r="B162">
            <v>9128000</v>
          </cell>
        </row>
        <row r="163">
          <cell r="A163">
            <v>128370</v>
          </cell>
          <cell r="B163">
            <v>9128000</v>
          </cell>
        </row>
        <row r="164">
          <cell r="A164">
            <v>128380</v>
          </cell>
          <cell r="B164">
            <v>9128000</v>
          </cell>
        </row>
        <row r="165">
          <cell r="A165">
            <v>128385</v>
          </cell>
          <cell r="B165">
            <v>9128000</v>
          </cell>
        </row>
        <row r="166">
          <cell r="A166">
            <v>128500</v>
          </cell>
          <cell r="B166">
            <v>9128000</v>
          </cell>
        </row>
        <row r="167">
          <cell r="A167">
            <v>128700</v>
          </cell>
          <cell r="B167">
            <v>9128000</v>
          </cell>
        </row>
        <row r="168">
          <cell r="A168">
            <v>128701</v>
          </cell>
          <cell r="B168">
            <v>9128000</v>
          </cell>
        </row>
        <row r="169">
          <cell r="A169">
            <v>128702</v>
          </cell>
          <cell r="B169">
            <v>9128000</v>
          </cell>
        </row>
        <row r="170">
          <cell r="A170">
            <v>128703</v>
          </cell>
          <cell r="B170">
            <v>9128000</v>
          </cell>
        </row>
        <row r="171">
          <cell r="A171">
            <v>128704</v>
          </cell>
          <cell r="B171">
            <v>9128000</v>
          </cell>
        </row>
        <row r="172">
          <cell r="A172">
            <v>128705</v>
          </cell>
          <cell r="B172">
            <v>9128000</v>
          </cell>
        </row>
        <row r="173">
          <cell r="A173">
            <v>128706</v>
          </cell>
          <cell r="B173">
            <v>9128000</v>
          </cell>
        </row>
        <row r="174">
          <cell r="A174">
            <v>128710</v>
          </cell>
          <cell r="B174">
            <v>9128000</v>
          </cell>
        </row>
        <row r="175">
          <cell r="A175">
            <v>128711</v>
          </cell>
          <cell r="B175">
            <v>9128000</v>
          </cell>
        </row>
        <row r="176">
          <cell r="A176">
            <v>128712</v>
          </cell>
          <cell r="B176">
            <v>9128000</v>
          </cell>
        </row>
        <row r="177">
          <cell r="A177">
            <v>128713</v>
          </cell>
          <cell r="B177">
            <v>9128000</v>
          </cell>
        </row>
        <row r="178">
          <cell r="A178">
            <v>128714</v>
          </cell>
          <cell r="B178">
            <v>9128000</v>
          </cell>
        </row>
        <row r="179">
          <cell r="A179">
            <v>128715</v>
          </cell>
          <cell r="B179">
            <v>9128000</v>
          </cell>
        </row>
        <row r="180">
          <cell r="A180">
            <v>128716</v>
          </cell>
          <cell r="B180">
            <v>9128000</v>
          </cell>
        </row>
        <row r="181">
          <cell r="A181">
            <v>128724</v>
          </cell>
          <cell r="B181">
            <v>9128000</v>
          </cell>
        </row>
        <row r="182">
          <cell r="A182">
            <v>128727</v>
          </cell>
          <cell r="B182">
            <v>9128000</v>
          </cell>
        </row>
        <row r="183">
          <cell r="A183">
            <v>128728</v>
          </cell>
          <cell r="B183">
            <v>9128000</v>
          </cell>
        </row>
        <row r="184">
          <cell r="A184">
            <v>128730</v>
          </cell>
          <cell r="B184">
            <v>9128000</v>
          </cell>
        </row>
        <row r="185">
          <cell r="A185">
            <v>128820</v>
          </cell>
          <cell r="B185">
            <v>9128000</v>
          </cell>
        </row>
        <row r="186">
          <cell r="A186">
            <v>128821</v>
          </cell>
          <cell r="B186">
            <v>9128000</v>
          </cell>
        </row>
        <row r="187">
          <cell r="A187">
            <v>128822</v>
          </cell>
          <cell r="B187">
            <v>9128000</v>
          </cell>
        </row>
        <row r="188">
          <cell r="A188">
            <v>128823</v>
          </cell>
          <cell r="B188">
            <v>9128000</v>
          </cell>
        </row>
        <row r="189">
          <cell r="A189">
            <v>131020</v>
          </cell>
          <cell r="B189">
            <v>9131000</v>
          </cell>
        </row>
        <row r="190">
          <cell r="A190">
            <v>131021</v>
          </cell>
          <cell r="B190">
            <v>9131000</v>
          </cell>
        </row>
        <row r="191">
          <cell r="A191">
            <v>131022</v>
          </cell>
          <cell r="B191">
            <v>9131000</v>
          </cell>
        </row>
        <row r="192">
          <cell r="A192">
            <v>131023</v>
          </cell>
          <cell r="B192">
            <v>9131000</v>
          </cell>
        </row>
        <row r="193">
          <cell r="A193">
            <v>131025</v>
          </cell>
          <cell r="B193">
            <v>9131000</v>
          </cell>
        </row>
        <row r="194">
          <cell r="A194">
            <v>131026</v>
          </cell>
          <cell r="B194">
            <v>9131000</v>
          </cell>
        </row>
        <row r="195">
          <cell r="A195">
            <v>131030</v>
          </cell>
          <cell r="B195">
            <v>9131000</v>
          </cell>
        </row>
        <row r="196">
          <cell r="A196">
            <v>131031</v>
          </cell>
          <cell r="B196">
            <v>9131000</v>
          </cell>
        </row>
        <row r="197">
          <cell r="A197">
            <v>131032</v>
          </cell>
          <cell r="B197">
            <v>9131000</v>
          </cell>
        </row>
        <row r="198">
          <cell r="A198">
            <v>131033</v>
          </cell>
          <cell r="B198">
            <v>9131000</v>
          </cell>
        </row>
        <row r="199">
          <cell r="A199">
            <v>131034</v>
          </cell>
          <cell r="B199">
            <v>9131000</v>
          </cell>
        </row>
        <row r="200">
          <cell r="A200">
            <v>131035</v>
          </cell>
          <cell r="B200">
            <v>9131000</v>
          </cell>
        </row>
        <row r="201">
          <cell r="A201">
            <v>131036</v>
          </cell>
          <cell r="B201">
            <v>9131000</v>
          </cell>
        </row>
        <row r="202">
          <cell r="A202">
            <v>131041</v>
          </cell>
          <cell r="B202">
            <v>9131000</v>
          </cell>
        </row>
        <row r="203">
          <cell r="A203">
            <v>131050</v>
          </cell>
          <cell r="B203">
            <v>9131000</v>
          </cell>
        </row>
        <row r="204">
          <cell r="A204">
            <v>131051</v>
          </cell>
          <cell r="B204">
            <v>9131000</v>
          </cell>
        </row>
        <row r="205">
          <cell r="A205">
            <v>131052</v>
          </cell>
          <cell r="B205">
            <v>9131000</v>
          </cell>
        </row>
        <row r="206">
          <cell r="A206">
            <v>131053</v>
          </cell>
          <cell r="B206">
            <v>9131000</v>
          </cell>
        </row>
        <row r="207">
          <cell r="A207">
            <v>131054</v>
          </cell>
          <cell r="B207">
            <v>9131000</v>
          </cell>
        </row>
        <row r="208">
          <cell r="A208">
            <v>131055</v>
          </cell>
          <cell r="B208">
            <v>9131000</v>
          </cell>
        </row>
        <row r="209">
          <cell r="A209">
            <v>131056</v>
          </cell>
          <cell r="B209">
            <v>9131000</v>
          </cell>
        </row>
        <row r="210">
          <cell r="A210">
            <v>131060</v>
          </cell>
          <cell r="B210">
            <v>9131000</v>
          </cell>
        </row>
        <row r="211">
          <cell r="A211">
            <v>131061</v>
          </cell>
          <cell r="B211">
            <v>9131000</v>
          </cell>
        </row>
        <row r="212">
          <cell r="A212">
            <v>131062</v>
          </cell>
          <cell r="B212">
            <v>9131000</v>
          </cell>
        </row>
        <row r="213">
          <cell r="A213">
            <v>131063</v>
          </cell>
          <cell r="B213">
            <v>9131000</v>
          </cell>
        </row>
        <row r="214">
          <cell r="A214">
            <v>131064</v>
          </cell>
          <cell r="B214">
            <v>9131000</v>
          </cell>
        </row>
        <row r="215">
          <cell r="A215">
            <v>131065</v>
          </cell>
          <cell r="B215">
            <v>9131000</v>
          </cell>
        </row>
        <row r="216">
          <cell r="A216">
            <v>131070</v>
          </cell>
          <cell r="B216">
            <v>9131000</v>
          </cell>
        </row>
        <row r="217">
          <cell r="A217">
            <v>131072</v>
          </cell>
          <cell r="B217">
            <v>9131000</v>
          </cell>
        </row>
        <row r="218">
          <cell r="A218">
            <v>131080</v>
          </cell>
          <cell r="B218">
            <v>9131000</v>
          </cell>
        </row>
        <row r="219">
          <cell r="A219">
            <v>131081</v>
          </cell>
          <cell r="B219">
            <v>9131000</v>
          </cell>
        </row>
        <row r="220">
          <cell r="A220">
            <v>131082</v>
          </cell>
          <cell r="B220">
            <v>9131000</v>
          </cell>
        </row>
        <row r="221">
          <cell r="A221">
            <v>131083</v>
          </cell>
          <cell r="B221">
            <v>9131000</v>
          </cell>
        </row>
        <row r="222">
          <cell r="A222">
            <v>131084</v>
          </cell>
          <cell r="B222">
            <v>9131000</v>
          </cell>
        </row>
        <row r="223">
          <cell r="A223">
            <v>131085</v>
          </cell>
          <cell r="B223">
            <v>9131000</v>
          </cell>
        </row>
        <row r="224">
          <cell r="A224">
            <v>131099</v>
          </cell>
          <cell r="B224">
            <v>9131000</v>
          </cell>
        </row>
        <row r="225">
          <cell r="A225">
            <v>131100</v>
          </cell>
          <cell r="B225">
            <v>9131000</v>
          </cell>
        </row>
        <row r="226">
          <cell r="A226">
            <v>131110</v>
          </cell>
          <cell r="B226">
            <v>9131000</v>
          </cell>
        </row>
        <row r="227">
          <cell r="A227">
            <v>135100</v>
          </cell>
          <cell r="B227">
            <v>9135000</v>
          </cell>
        </row>
        <row r="228">
          <cell r="A228">
            <v>135450</v>
          </cell>
          <cell r="B228">
            <v>9135000</v>
          </cell>
        </row>
        <row r="229">
          <cell r="A229">
            <v>136010</v>
          </cell>
          <cell r="B229">
            <v>9136000</v>
          </cell>
        </row>
        <row r="230">
          <cell r="A230">
            <v>136011</v>
          </cell>
          <cell r="B230">
            <v>9136000</v>
          </cell>
        </row>
        <row r="231">
          <cell r="A231">
            <v>141100</v>
          </cell>
          <cell r="B231">
            <v>9141000</v>
          </cell>
        </row>
        <row r="232">
          <cell r="A232">
            <v>141130</v>
          </cell>
          <cell r="B232">
            <v>9141000</v>
          </cell>
        </row>
        <row r="233">
          <cell r="A233">
            <v>141140</v>
          </cell>
          <cell r="B233">
            <v>9141000</v>
          </cell>
        </row>
        <row r="234">
          <cell r="A234">
            <v>142110</v>
          </cell>
          <cell r="B234">
            <v>9142000</v>
          </cell>
        </row>
        <row r="235">
          <cell r="A235">
            <v>142112</v>
          </cell>
          <cell r="B235">
            <v>9142000</v>
          </cell>
        </row>
        <row r="236">
          <cell r="A236">
            <v>142115</v>
          </cell>
          <cell r="B236">
            <v>9142000</v>
          </cell>
        </row>
        <row r="237">
          <cell r="A237">
            <v>142130</v>
          </cell>
          <cell r="B237">
            <v>9142000</v>
          </cell>
        </row>
        <row r="238">
          <cell r="A238">
            <v>142140</v>
          </cell>
          <cell r="B238">
            <v>9142000</v>
          </cell>
        </row>
        <row r="239">
          <cell r="A239">
            <v>142210</v>
          </cell>
          <cell r="B239">
            <v>9142000</v>
          </cell>
        </row>
        <row r="240">
          <cell r="A240">
            <v>142211</v>
          </cell>
          <cell r="B240">
            <v>9142000</v>
          </cell>
        </row>
        <row r="241">
          <cell r="A241">
            <v>142220</v>
          </cell>
          <cell r="B241">
            <v>9142000</v>
          </cell>
        </row>
        <row r="242">
          <cell r="A242">
            <v>142550</v>
          </cell>
          <cell r="B242">
            <v>9142000</v>
          </cell>
        </row>
        <row r="243">
          <cell r="A243">
            <v>142700</v>
          </cell>
          <cell r="B243">
            <v>9142000</v>
          </cell>
        </row>
        <row r="244">
          <cell r="A244">
            <v>142701</v>
          </cell>
          <cell r="B244">
            <v>9142000</v>
          </cell>
        </row>
        <row r="245">
          <cell r="A245">
            <v>142714</v>
          </cell>
          <cell r="B245">
            <v>9142000</v>
          </cell>
        </row>
        <row r="246">
          <cell r="A246">
            <v>142720</v>
          </cell>
          <cell r="B246">
            <v>9142000</v>
          </cell>
        </row>
        <row r="247">
          <cell r="A247">
            <v>142721</v>
          </cell>
          <cell r="B247">
            <v>9142000</v>
          </cell>
        </row>
        <row r="248">
          <cell r="A248">
            <v>142722</v>
          </cell>
          <cell r="B248">
            <v>9142000</v>
          </cell>
        </row>
        <row r="249">
          <cell r="A249">
            <v>143030</v>
          </cell>
          <cell r="B249">
            <v>9143000</v>
          </cell>
        </row>
        <row r="250">
          <cell r="A250">
            <v>143035</v>
          </cell>
          <cell r="B250">
            <v>9143000</v>
          </cell>
        </row>
        <row r="251">
          <cell r="A251">
            <v>143040</v>
          </cell>
          <cell r="B251">
            <v>9143000</v>
          </cell>
        </row>
        <row r="252">
          <cell r="A252">
            <v>143050</v>
          </cell>
          <cell r="B252">
            <v>9143000</v>
          </cell>
        </row>
        <row r="253">
          <cell r="A253">
            <v>143100</v>
          </cell>
          <cell r="B253">
            <v>9143000</v>
          </cell>
        </row>
        <row r="254">
          <cell r="A254">
            <v>143105</v>
          </cell>
          <cell r="B254">
            <v>9143000</v>
          </cell>
        </row>
        <row r="255">
          <cell r="A255">
            <v>143110</v>
          </cell>
          <cell r="B255">
            <v>9143000</v>
          </cell>
        </row>
        <row r="256">
          <cell r="A256">
            <v>143120</v>
          </cell>
          <cell r="B256">
            <v>9143000</v>
          </cell>
        </row>
        <row r="257">
          <cell r="A257">
            <v>143122</v>
          </cell>
          <cell r="B257">
            <v>9143000</v>
          </cell>
        </row>
        <row r="258">
          <cell r="A258">
            <v>143125</v>
          </cell>
          <cell r="B258">
            <v>9143000</v>
          </cell>
        </row>
        <row r="259">
          <cell r="A259">
            <v>143130</v>
          </cell>
          <cell r="B259">
            <v>9143000</v>
          </cell>
        </row>
        <row r="260">
          <cell r="A260">
            <v>143135</v>
          </cell>
          <cell r="B260">
            <v>9143000</v>
          </cell>
        </row>
        <row r="261">
          <cell r="A261">
            <v>143140</v>
          </cell>
          <cell r="B261">
            <v>9143000</v>
          </cell>
        </row>
        <row r="262">
          <cell r="A262">
            <v>143141</v>
          </cell>
          <cell r="B262">
            <v>9143000</v>
          </cell>
        </row>
        <row r="263">
          <cell r="A263">
            <v>143142</v>
          </cell>
          <cell r="B263">
            <v>9143000</v>
          </cell>
        </row>
        <row r="264">
          <cell r="A264">
            <v>143190</v>
          </cell>
          <cell r="B264">
            <v>9143000</v>
          </cell>
        </row>
        <row r="265">
          <cell r="A265">
            <v>143200</v>
          </cell>
          <cell r="B265">
            <v>9143000</v>
          </cell>
        </row>
        <row r="266">
          <cell r="A266">
            <v>143210</v>
          </cell>
          <cell r="B266">
            <v>9143000</v>
          </cell>
        </row>
        <row r="267">
          <cell r="A267">
            <v>143211</v>
          </cell>
          <cell r="B267">
            <v>9143000</v>
          </cell>
        </row>
        <row r="268">
          <cell r="A268">
            <v>143212</v>
          </cell>
          <cell r="B268">
            <v>9143000</v>
          </cell>
        </row>
        <row r="269">
          <cell r="A269">
            <v>143213</v>
          </cell>
          <cell r="B269">
            <v>9143000</v>
          </cell>
        </row>
        <row r="270">
          <cell r="A270">
            <v>143219</v>
          </cell>
          <cell r="B270">
            <v>9143000</v>
          </cell>
        </row>
        <row r="271">
          <cell r="A271">
            <v>143220</v>
          </cell>
          <cell r="B271">
            <v>9143000</v>
          </cell>
        </row>
        <row r="272">
          <cell r="A272">
            <v>143230</v>
          </cell>
          <cell r="B272">
            <v>9143000</v>
          </cell>
        </row>
        <row r="273">
          <cell r="A273">
            <v>143235</v>
          </cell>
          <cell r="B273">
            <v>9143000</v>
          </cell>
        </row>
        <row r="274">
          <cell r="A274">
            <v>143236</v>
          </cell>
          <cell r="B274">
            <v>9143000</v>
          </cell>
        </row>
        <row r="275">
          <cell r="A275">
            <v>143237</v>
          </cell>
          <cell r="B275">
            <v>9143000</v>
          </cell>
        </row>
        <row r="276">
          <cell r="A276">
            <v>143240</v>
          </cell>
          <cell r="B276">
            <v>9143000</v>
          </cell>
        </row>
        <row r="277">
          <cell r="A277">
            <v>143250</v>
          </cell>
          <cell r="B277">
            <v>9143000</v>
          </cell>
        </row>
        <row r="278">
          <cell r="A278">
            <v>143262</v>
          </cell>
          <cell r="B278">
            <v>9143000</v>
          </cell>
        </row>
        <row r="279">
          <cell r="A279">
            <v>143263</v>
          </cell>
          <cell r="B279">
            <v>9143000</v>
          </cell>
        </row>
        <row r="280">
          <cell r="A280">
            <v>143264</v>
          </cell>
          <cell r="B280">
            <v>9143000</v>
          </cell>
        </row>
        <row r="281">
          <cell r="A281">
            <v>143265</v>
          </cell>
          <cell r="B281">
            <v>9143000</v>
          </cell>
        </row>
        <row r="282">
          <cell r="A282">
            <v>143269</v>
          </cell>
          <cell r="B282">
            <v>9143000</v>
          </cell>
        </row>
        <row r="283">
          <cell r="A283">
            <v>143270</v>
          </cell>
          <cell r="B283">
            <v>9143000</v>
          </cell>
        </row>
        <row r="284">
          <cell r="A284">
            <v>143310</v>
          </cell>
          <cell r="B284">
            <v>9143000</v>
          </cell>
        </row>
        <row r="285">
          <cell r="A285">
            <v>143320</v>
          </cell>
          <cell r="B285">
            <v>9143000</v>
          </cell>
        </row>
        <row r="286">
          <cell r="A286">
            <v>143350</v>
          </cell>
          <cell r="B286">
            <v>9143000</v>
          </cell>
        </row>
        <row r="287">
          <cell r="A287">
            <v>143355</v>
          </cell>
          <cell r="B287">
            <v>9143000</v>
          </cell>
        </row>
        <row r="288">
          <cell r="A288">
            <v>143356</v>
          </cell>
          <cell r="B288">
            <v>9143000</v>
          </cell>
        </row>
        <row r="289">
          <cell r="A289">
            <v>143357</v>
          </cell>
          <cell r="B289">
            <v>9143000</v>
          </cell>
        </row>
        <row r="290">
          <cell r="A290">
            <v>143361</v>
          </cell>
          <cell r="B290">
            <v>9143000</v>
          </cell>
        </row>
        <row r="291">
          <cell r="A291">
            <v>143375</v>
          </cell>
          <cell r="B291">
            <v>9143000</v>
          </cell>
        </row>
        <row r="292">
          <cell r="A292">
            <v>143410</v>
          </cell>
          <cell r="B292">
            <v>9143000</v>
          </cell>
        </row>
        <row r="293">
          <cell r="A293">
            <v>143420</v>
          </cell>
          <cell r="B293">
            <v>9143000</v>
          </cell>
        </row>
        <row r="294">
          <cell r="A294">
            <v>143430</v>
          </cell>
          <cell r="B294">
            <v>9143000</v>
          </cell>
        </row>
        <row r="295">
          <cell r="A295">
            <v>143434</v>
          </cell>
          <cell r="B295">
            <v>9143000</v>
          </cell>
        </row>
        <row r="296">
          <cell r="A296">
            <v>143435</v>
          </cell>
          <cell r="B296">
            <v>9143000</v>
          </cell>
        </row>
        <row r="297">
          <cell r="A297">
            <v>143440</v>
          </cell>
          <cell r="B297">
            <v>9143000</v>
          </cell>
        </row>
        <row r="298">
          <cell r="A298">
            <v>143447</v>
          </cell>
          <cell r="B298">
            <v>9143000</v>
          </cell>
        </row>
        <row r="299">
          <cell r="A299">
            <v>143457</v>
          </cell>
          <cell r="B299">
            <v>9143000</v>
          </cell>
        </row>
        <row r="300">
          <cell r="A300">
            <v>143480</v>
          </cell>
          <cell r="B300">
            <v>9143000</v>
          </cell>
        </row>
        <row r="301">
          <cell r="A301">
            <v>143500</v>
          </cell>
          <cell r="B301">
            <v>9143000</v>
          </cell>
        </row>
        <row r="302">
          <cell r="A302">
            <v>143502</v>
          </cell>
          <cell r="B302">
            <v>9143000</v>
          </cell>
        </row>
        <row r="303">
          <cell r="A303">
            <v>143505</v>
          </cell>
          <cell r="B303">
            <v>9143000</v>
          </cell>
        </row>
        <row r="304">
          <cell r="A304">
            <v>143506</v>
          </cell>
          <cell r="B304">
            <v>9143000</v>
          </cell>
        </row>
        <row r="305">
          <cell r="A305">
            <v>143507</v>
          </cell>
          <cell r="B305">
            <v>9143000</v>
          </cell>
        </row>
        <row r="306">
          <cell r="A306">
            <v>143509</v>
          </cell>
          <cell r="B306">
            <v>9143000</v>
          </cell>
        </row>
        <row r="307">
          <cell r="A307">
            <v>143510</v>
          </cell>
          <cell r="B307">
            <v>9143000</v>
          </cell>
        </row>
        <row r="308">
          <cell r="A308">
            <v>143520</v>
          </cell>
          <cell r="B308">
            <v>9143000</v>
          </cell>
        </row>
        <row r="309">
          <cell r="A309">
            <v>143525</v>
          </cell>
          <cell r="B309">
            <v>9143000</v>
          </cell>
        </row>
        <row r="310">
          <cell r="A310">
            <v>143709</v>
          </cell>
          <cell r="B310">
            <v>9143000</v>
          </cell>
        </row>
        <row r="311">
          <cell r="A311">
            <v>143710</v>
          </cell>
          <cell r="B311">
            <v>9143000</v>
          </cell>
        </row>
        <row r="312">
          <cell r="A312">
            <v>143720</v>
          </cell>
          <cell r="B312">
            <v>9143000</v>
          </cell>
        </row>
        <row r="313">
          <cell r="A313">
            <v>143739</v>
          </cell>
          <cell r="B313">
            <v>9143000</v>
          </cell>
        </row>
        <row r="314">
          <cell r="A314">
            <v>143740</v>
          </cell>
          <cell r="B314">
            <v>9143000</v>
          </cell>
        </row>
        <row r="315">
          <cell r="A315">
            <v>143750</v>
          </cell>
          <cell r="B315">
            <v>9143000</v>
          </cell>
        </row>
        <row r="316">
          <cell r="A316">
            <v>143769</v>
          </cell>
          <cell r="B316">
            <v>9143000</v>
          </cell>
        </row>
        <row r="317">
          <cell r="A317">
            <v>143770</v>
          </cell>
          <cell r="B317">
            <v>9143000</v>
          </cell>
        </row>
        <row r="318">
          <cell r="A318">
            <v>143771</v>
          </cell>
          <cell r="B318">
            <v>9143000</v>
          </cell>
        </row>
        <row r="319">
          <cell r="A319">
            <v>143772</v>
          </cell>
          <cell r="B319">
            <v>9143000</v>
          </cell>
        </row>
        <row r="320">
          <cell r="A320">
            <v>143776</v>
          </cell>
          <cell r="B320">
            <v>9143000</v>
          </cell>
        </row>
        <row r="321">
          <cell r="A321">
            <v>143777</v>
          </cell>
          <cell r="B321">
            <v>9143000</v>
          </cell>
        </row>
        <row r="322">
          <cell r="A322">
            <v>143778</v>
          </cell>
          <cell r="B322">
            <v>9143000</v>
          </cell>
        </row>
        <row r="323">
          <cell r="A323">
            <v>143780</v>
          </cell>
          <cell r="B323">
            <v>9143000</v>
          </cell>
        </row>
        <row r="324">
          <cell r="A324">
            <v>143781</v>
          </cell>
          <cell r="B324">
            <v>9143000</v>
          </cell>
        </row>
        <row r="325">
          <cell r="A325">
            <v>143785</v>
          </cell>
          <cell r="B325">
            <v>9143000</v>
          </cell>
        </row>
        <row r="326">
          <cell r="A326">
            <v>143790</v>
          </cell>
          <cell r="B326">
            <v>9143000</v>
          </cell>
        </row>
        <row r="327">
          <cell r="A327">
            <v>143795</v>
          </cell>
          <cell r="B327">
            <v>9143000</v>
          </cell>
        </row>
        <row r="328">
          <cell r="A328">
            <v>143800</v>
          </cell>
          <cell r="B328">
            <v>9143000</v>
          </cell>
        </row>
        <row r="329">
          <cell r="A329">
            <v>143830</v>
          </cell>
          <cell r="B329">
            <v>9143000</v>
          </cell>
        </row>
        <row r="330">
          <cell r="A330">
            <v>143840</v>
          </cell>
          <cell r="B330">
            <v>9143000</v>
          </cell>
        </row>
        <row r="331">
          <cell r="A331">
            <v>143841</v>
          </cell>
          <cell r="B331">
            <v>9143000</v>
          </cell>
        </row>
        <row r="332">
          <cell r="A332">
            <v>143846</v>
          </cell>
          <cell r="B332">
            <v>9143000</v>
          </cell>
        </row>
        <row r="333">
          <cell r="A333">
            <v>143860</v>
          </cell>
          <cell r="B333">
            <v>9143000</v>
          </cell>
        </row>
        <row r="334">
          <cell r="A334">
            <v>143870</v>
          </cell>
          <cell r="B334">
            <v>9143000</v>
          </cell>
        </row>
        <row r="335">
          <cell r="A335">
            <v>144110</v>
          </cell>
          <cell r="B335">
            <v>9144000</v>
          </cell>
        </row>
        <row r="336">
          <cell r="A336">
            <v>144111</v>
          </cell>
          <cell r="B336">
            <v>9144000</v>
          </cell>
        </row>
        <row r="337">
          <cell r="A337">
            <v>144112</v>
          </cell>
          <cell r="B337">
            <v>9144000</v>
          </cell>
        </row>
        <row r="338">
          <cell r="A338">
            <v>144115</v>
          </cell>
          <cell r="B338">
            <v>9144000</v>
          </cell>
        </row>
        <row r="339">
          <cell r="A339">
            <v>144120</v>
          </cell>
          <cell r="B339">
            <v>9144000</v>
          </cell>
        </row>
        <row r="340">
          <cell r="A340">
            <v>144500</v>
          </cell>
          <cell r="B340">
            <v>9144000</v>
          </cell>
        </row>
        <row r="341">
          <cell r="A341">
            <v>144510</v>
          </cell>
          <cell r="B341">
            <v>9144000</v>
          </cell>
        </row>
        <row r="342">
          <cell r="A342">
            <v>144515</v>
          </cell>
          <cell r="B342">
            <v>9144000</v>
          </cell>
        </row>
        <row r="343">
          <cell r="A343">
            <v>144517</v>
          </cell>
          <cell r="B343">
            <v>9144000</v>
          </cell>
        </row>
        <row r="344">
          <cell r="A344">
            <v>144520</v>
          </cell>
          <cell r="B344">
            <v>9144000</v>
          </cell>
        </row>
        <row r="345">
          <cell r="A345">
            <v>144523</v>
          </cell>
          <cell r="B345">
            <v>9144000</v>
          </cell>
        </row>
        <row r="346">
          <cell r="A346">
            <v>144525</v>
          </cell>
          <cell r="B346">
            <v>9144000</v>
          </cell>
        </row>
        <row r="347">
          <cell r="A347">
            <v>144527</v>
          </cell>
          <cell r="B347">
            <v>9144000</v>
          </cell>
        </row>
        <row r="348">
          <cell r="A348">
            <v>144530</v>
          </cell>
          <cell r="B348">
            <v>9144000</v>
          </cell>
        </row>
        <row r="349">
          <cell r="A349">
            <v>144533</v>
          </cell>
          <cell r="B349">
            <v>9144000</v>
          </cell>
        </row>
        <row r="350">
          <cell r="A350">
            <v>144550</v>
          </cell>
          <cell r="B350">
            <v>9144000</v>
          </cell>
        </row>
        <row r="351">
          <cell r="A351">
            <v>145100</v>
          </cell>
          <cell r="B351">
            <v>9145000</v>
          </cell>
        </row>
        <row r="352">
          <cell r="A352">
            <v>146130</v>
          </cell>
          <cell r="B352">
            <v>9146000</v>
          </cell>
        </row>
        <row r="353">
          <cell r="A353">
            <v>146135</v>
          </cell>
          <cell r="B353">
            <v>9146000</v>
          </cell>
        </row>
        <row r="354">
          <cell r="A354">
            <v>146140</v>
          </cell>
          <cell r="B354">
            <v>9146000</v>
          </cell>
        </row>
        <row r="355">
          <cell r="A355">
            <v>146150</v>
          </cell>
          <cell r="B355">
            <v>9146000</v>
          </cell>
        </row>
        <row r="356">
          <cell r="A356">
            <v>146160</v>
          </cell>
          <cell r="B356">
            <v>9146000</v>
          </cell>
        </row>
        <row r="357">
          <cell r="A357">
            <v>146180</v>
          </cell>
          <cell r="B357">
            <v>9146000</v>
          </cell>
        </row>
        <row r="358">
          <cell r="A358">
            <v>146190</v>
          </cell>
          <cell r="B358">
            <v>9146000</v>
          </cell>
        </row>
        <row r="359">
          <cell r="A359">
            <v>146200</v>
          </cell>
          <cell r="B359">
            <v>9146000</v>
          </cell>
        </row>
        <row r="360">
          <cell r="A360">
            <v>146300</v>
          </cell>
          <cell r="B360">
            <v>9146000</v>
          </cell>
        </row>
        <row r="361">
          <cell r="A361">
            <v>146301</v>
          </cell>
          <cell r="B361">
            <v>9146000</v>
          </cell>
        </row>
        <row r="362">
          <cell r="A362">
            <v>146302</v>
          </cell>
          <cell r="B362">
            <v>9146000</v>
          </cell>
        </row>
        <row r="363">
          <cell r="A363">
            <v>146303</v>
          </cell>
          <cell r="B363">
            <v>9146000</v>
          </cell>
        </row>
        <row r="364">
          <cell r="A364">
            <v>146305</v>
          </cell>
          <cell r="B364">
            <v>9146000</v>
          </cell>
        </row>
        <row r="365">
          <cell r="A365">
            <v>146310</v>
          </cell>
          <cell r="B365">
            <v>9146000</v>
          </cell>
        </row>
        <row r="366">
          <cell r="A366">
            <v>146320</v>
          </cell>
          <cell r="B366">
            <v>9146000</v>
          </cell>
        </row>
        <row r="367">
          <cell r="A367">
            <v>146330</v>
          </cell>
          <cell r="B367">
            <v>9146000</v>
          </cell>
        </row>
        <row r="368">
          <cell r="A368">
            <v>146400</v>
          </cell>
          <cell r="B368">
            <v>9146000</v>
          </cell>
        </row>
        <row r="369">
          <cell r="A369">
            <v>146500</v>
          </cell>
          <cell r="B369">
            <v>9146000</v>
          </cell>
        </row>
        <row r="370">
          <cell r="A370">
            <v>146600</v>
          </cell>
          <cell r="B370">
            <v>9146000</v>
          </cell>
        </row>
        <row r="371">
          <cell r="A371">
            <v>146699</v>
          </cell>
          <cell r="B371">
            <v>9146000</v>
          </cell>
        </row>
        <row r="372">
          <cell r="A372">
            <v>146700</v>
          </cell>
          <cell r="B372">
            <v>9146000</v>
          </cell>
        </row>
        <row r="373">
          <cell r="A373">
            <v>146750</v>
          </cell>
          <cell r="B373">
            <v>9146000</v>
          </cell>
        </row>
        <row r="374">
          <cell r="A374">
            <v>146760</v>
          </cell>
          <cell r="B374">
            <v>9146000</v>
          </cell>
        </row>
        <row r="375">
          <cell r="A375">
            <v>146761</v>
          </cell>
          <cell r="B375">
            <v>9146000</v>
          </cell>
        </row>
        <row r="376">
          <cell r="A376">
            <v>146771</v>
          </cell>
          <cell r="B376">
            <v>9146000</v>
          </cell>
        </row>
        <row r="377">
          <cell r="A377">
            <v>146810</v>
          </cell>
          <cell r="B377">
            <v>9146000</v>
          </cell>
        </row>
        <row r="378">
          <cell r="A378">
            <v>146850</v>
          </cell>
          <cell r="B378">
            <v>9146000</v>
          </cell>
        </row>
        <row r="379">
          <cell r="A379">
            <v>146900</v>
          </cell>
          <cell r="B379">
            <v>9146000</v>
          </cell>
        </row>
        <row r="380">
          <cell r="A380">
            <v>146901</v>
          </cell>
          <cell r="B380">
            <v>9146000</v>
          </cell>
        </row>
        <row r="381">
          <cell r="A381">
            <v>146903</v>
          </cell>
          <cell r="B381">
            <v>9146000</v>
          </cell>
        </row>
        <row r="382">
          <cell r="A382">
            <v>146916</v>
          </cell>
          <cell r="B382">
            <v>9146000</v>
          </cell>
        </row>
        <row r="383">
          <cell r="A383">
            <v>151140</v>
          </cell>
          <cell r="B383">
            <v>9151000</v>
          </cell>
        </row>
        <row r="384">
          <cell r="A384">
            <v>151143</v>
          </cell>
          <cell r="B384">
            <v>9151000</v>
          </cell>
        </row>
        <row r="385">
          <cell r="A385">
            <v>151155</v>
          </cell>
          <cell r="B385">
            <v>9151000</v>
          </cell>
        </row>
        <row r="386">
          <cell r="A386">
            <v>151157</v>
          </cell>
          <cell r="B386">
            <v>9151000</v>
          </cell>
        </row>
        <row r="387">
          <cell r="A387">
            <v>151170</v>
          </cell>
          <cell r="B387">
            <v>9151000</v>
          </cell>
        </row>
        <row r="388">
          <cell r="A388">
            <v>151175</v>
          </cell>
          <cell r="B388">
            <v>9151000</v>
          </cell>
        </row>
        <row r="389">
          <cell r="A389">
            <v>151300</v>
          </cell>
          <cell r="B389">
            <v>9151000</v>
          </cell>
        </row>
        <row r="390">
          <cell r="A390">
            <v>151310</v>
          </cell>
          <cell r="B390">
            <v>9151000</v>
          </cell>
        </row>
        <row r="391">
          <cell r="A391">
            <v>152100</v>
          </cell>
          <cell r="B391">
            <v>9142000</v>
          </cell>
        </row>
        <row r="392">
          <cell r="A392">
            <v>154100</v>
          </cell>
          <cell r="B392">
            <v>9154000</v>
          </cell>
        </row>
        <row r="393">
          <cell r="A393">
            <v>154101</v>
          </cell>
          <cell r="B393">
            <v>9154000</v>
          </cell>
        </row>
        <row r="394">
          <cell r="A394">
            <v>154105</v>
          </cell>
          <cell r="B394">
            <v>9154000</v>
          </cell>
        </row>
        <row r="395">
          <cell r="A395">
            <v>154109</v>
          </cell>
          <cell r="B395">
            <v>9154000</v>
          </cell>
        </row>
        <row r="396">
          <cell r="A396">
            <v>154110</v>
          </cell>
          <cell r="B396">
            <v>9154000</v>
          </cell>
        </row>
        <row r="397">
          <cell r="A397">
            <v>154119</v>
          </cell>
          <cell r="B397">
            <v>9154000</v>
          </cell>
        </row>
        <row r="398">
          <cell r="A398">
            <v>154300</v>
          </cell>
          <cell r="B398">
            <v>9154000</v>
          </cell>
        </row>
        <row r="399">
          <cell r="A399">
            <v>154320</v>
          </cell>
          <cell r="B399">
            <v>9154000</v>
          </cell>
        </row>
        <row r="400">
          <cell r="A400">
            <v>154350</v>
          </cell>
          <cell r="B400">
            <v>9154000</v>
          </cell>
        </row>
        <row r="401">
          <cell r="A401">
            <v>154351</v>
          </cell>
          <cell r="B401">
            <v>9154000</v>
          </cell>
        </row>
        <row r="402">
          <cell r="A402">
            <v>154391</v>
          </cell>
          <cell r="B402">
            <v>9154000</v>
          </cell>
        </row>
        <row r="403">
          <cell r="A403">
            <v>154397</v>
          </cell>
          <cell r="B403">
            <v>9154000</v>
          </cell>
        </row>
        <row r="404">
          <cell r="A404">
            <v>154400</v>
          </cell>
          <cell r="B404">
            <v>9154000</v>
          </cell>
        </row>
        <row r="405">
          <cell r="A405">
            <v>154460</v>
          </cell>
          <cell r="B405">
            <v>9154000</v>
          </cell>
        </row>
        <row r="406">
          <cell r="A406">
            <v>154904</v>
          </cell>
          <cell r="B406">
            <v>9154000</v>
          </cell>
        </row>
        <row r="407">
          <cell r="A407">
            <v>154905</v>
          </cell>
          <cell r="B407">
            <v>9154000</v>
          </cell>
        </row>
        <row r="408">
          <cell r="A408">
            <v>154906</v>
          </cell>
          <cell r="B408">
            <v>9154000</v>
          </cell>
        </row>
        <row r="409">
          <cell r="A409">
            <v>154907</v>
          </cell>
          <cell r="B409">
            <v>9154000</v>
          </cell>
        </row>
        <row r="410">
          <cell r="A410">
            <v>154970</v>
          </cell>
          <cell r="B410">
            <v>9154000</v>
          </cell>
        </row>
        <row r="411">
          <cell r="A411">
            <v>163400</v>
          </cell>
          <cell r="B411">
            <v>9163000</v>
          </cell>
        </row>
        <row r="412">
          <cell r="A412">
            <v>163500</v>
          </cell>
          <cell r="B412">
            <v>9163000</v>
          </cell>
        </row>
        <row r="413">
          <cell r="A413">
            <v>163600</v>
          </cell>
          <cell r="B413">
            <v>9163000</v>
          </cell>
        </row>
        <row r="414">
          <cell r="A414">
            <v>163650</v>
          </cell>
          <cell r="B414">
            <v>9163000</v>
          </cell>
        </row>
        <row r="415">
          <cell r="A415">
            <v>165120</v>
          </cell>
          <cell r="B415">
            <v>9165000</v>
          </cell>
        </row>
        <row r="416">
          <cell r="A416">
            <v>165130</v>
          </cell>
          <cell r="B416">
            <v>9165000</v>
          </cell>
        </row>
        <row r="417">
          <cell r="A417">
            <v>165140</v>
          </cell>
          <cell r="B417">
            <v>9165000</v>
          </cell>
        </row>
        <row r="418">
          <cell r="A418">
            <v>165150</v>
          </cell>
          <cell r="B418">
            <v>9165000</v>
          </cell>
        </row>
        <row r="419">
          <cell r="A419">
            <v>165210</v>
          </cell>
          <cell r="B419">
            <v>9165000</v>
          </cell>
        </row>
        <row r="420">
          <cell r="A420">
            <v>165220</v>
          </cell>
          <cell r="B420">
            <v>9165000</v>
          </cell>
        </row>
        <row r="421">
          <cell r="A421">
            <v>165221</v>
          </cell>
          <cell r="B421">
            <v>9165000</v>
          </cell>
        </row>
        <row r="422">
          <cell r="A422">
            <v>165222</v>
          </cell>
          <cell r="B422">
            <v>9165000</v>
          </cell>
        </row>
        <row r="423">
          <cell r="A423">
            <v>165223</v>
          </cell>
          <cell r="B423">
            <v>9165000</v>
          </cell>
        </row>
        <row r="424">
          <cell r="A424">
            <v>165224</v>
          </cell>
          <cell r="B424">
            <v>9165000</v>
          </cell>
        </row>
        <row r="425">
          <cell r="A425">
            <v>165225</v>
          </cell>
          <cell r="B425">
            <v>9165000</v>
          </cell>
        </row>
        <row r="426">
          <cell r="A426">
            <v>165226</v>
          </cell>
          <cell r="B426">
            <v>9165000</v>
          </cell>
        </row>
        <row r="427">
          <cell r="A427">
            <v>165435</v>
          </cell>
          <cell r="B427">
            <v>9165000</v>
          </cell>
        </row>
        <row r="428">
          <cell r="A428">
            <v>165445</v>
          </cell>
          <cell r="B428">
            <v>9165000</v>
          </cell>
        </row>
        <row r="429">
          <cell r="A429">
            <v>165450</v>
          </cell>
          <cell r="B429">
            <v>9165000</v>
          </cell>
        </row>
        <row r="430">
          <cell r="A430">
            <v>165490</v>
          </cell>
          <cell r="B430">
            <v>9165000</v>
          </cell>
        </row>
        <row r="431">
          <cell r="A431">
            <v>165520</v>
          </cell>
          <cell r="B431">
            <v>9165000</v>
          </cell>
        </row>
        <row r="432">
          <cell r="A432">
            <v>165550</v>
          </cell>
          <cell r="B432">
            <v>9165000</v>
          </cell>
        </row>
        <row r="433">
          <cell r="A433">
            <v>165610</v>
          </cell>
          <cell r="B433">
            <v>9165000</v>
          </cell>
        </row>
        <row r="434">
          <cell r="A434">
            <v>165620</v>
          </cell>
          <cell r="B434">
            <v>9165000</v>
          </cell>
        </row>
        <row r="435">
          <cell r="A435">
            <v>165641</v>
          </cell>
          <cell r="B435">
            <v>9165000</v>
          </cell>
        </row>
        <row r="436">
          <cell r="A436">
            <v>165642</v>
          </cell>
          <cell r="B436">
            <v>9165000</v>
          </cell>
        </row>
        <row r="437">
          <cell r="A437">
            <v>165645</v>
          </cell>
          <cell r="B437">
            <v>9165000</v>
          </cell>
        </row>
        <row r="438">
          <cell r="A438">
            <v>165900</v>
          </cell>
          <cell r="B438">
            <v>9165000</v>
          </cell>
        </row>
        <row r="439">
          <cell r="A439">
            <v>165990</v>
          </cell>
          <cell r="B439">
            <v>9165000</v>
          </cell>
        </row>
        <row r="440">
          <cell r="A440">
            <v>171100</v>
          </cell>
          <cell r="B440">
            <v>9171000</v>
          </cell>
        </row>
        <row r="441">
          <cell r="A441">
            <v>171150</v>
          </cell>
          <cell r="B441">
            <v>9171000</v>
          </cell>
        </row>
        <row r="442">
          <cell r="A442">
            <v>172100</v>
          </cell>
          <cell r="B442">
            <v>9172000</v>
          </cell>
        </row>
        <row r="443">
          <cell r="A443">
            <v>172120</v>
          </cell>
          <cell r="B443">
            <v>9172000</v>
          </cell>
        </row>
        <row r="444">
          <cell r="A444">
            <v>172200</v>
          </cell>
          <cell r="B444">
            <v>9172000</v>
          </cell>
        </row>
        <row r="445">
          <cell r="A445">
            <v>172210</v>
          </cell>
          <cell r="B445">
            <v>9172000</v>
          </cell>
        </row>
        <row r="446">
          <cell r="A446">
            <v>172400</v>
          </cell>
          <cell r="B446">
            <v>9172000</v>
          </cell>
        </row>
        <row r="447">
          <cell r="A447">
            <v>172410</v>
          </cell>
          <cell r="B447">
            <v>9172000</v>
          </cell>
        </row>
        <row r="448">
          <cell r="A448">
            <v>172420</v>
          </cell>
          <cell r="B448">
            <v>9172000</v>
          </cell>
        </row>
        <row r="449">
          <cell r="A449">
            <v>173100</v>
          </cell>
          <cell r="B449">
            <v>9173000</v>
          </cell>
        </row>
        <row r="450">
          <cell r="A450">
            <v>173101</v>
          </cell>
          <cell r="B450">
            <v>9173000</v>
          </cell>
        </row>
        <row r="451">
          <cell r="A451">
            <v>173300</v>
          </cell>
          <cell r="B451">
            <v>9173000</v>
          </cell>
        </row>
        <row r="452">
          <cell r="A452">
            <v>173301</v>
          </cell>
          <cell r="B452">
            <v>9173000</v>
          </cell>
        </row>
        <row r="453">
          <cell r="A453">
            <v>174175</v>
          </cell>
          <cell r="B453">
            <v>9174000</v>
          </cell>
        </row>
        <row r="454">
          <cell r="A454">
            <v>174250</v>
          </cell>
          <cell r="B454">
            <v>9174000</v>
          </cell>
        </row>
        <row r="455">
          <cell r="A455">
            <v>175920</v>
          </cell>
          <cell r="B455">
            <v>9175000</v>
          </cell>
        </row>
        <row r="456">
          <cell r="A456">
            <v>175925</v>
          </cell>
          <cell r="B456">
            <v>9175000</v>
          </cell>
        </row>
        <row r="457">
          <cell r="A457">
            <v>175926</v>
          </cell>
          <cell r="B457">
            <v>9175000</v>
          </cell>
        </row>
        <row r="458">
          <cell r="A458">
            <v>175927</v>
          </cell>
          <cell r="B458">
            <v>9175000</v>
          </cell>
        </row>
        <row r="459">
          <cell r="A459">
            <v>175940</v>
          </cell>
          <cell r="B459">
            <v>9175000</v>
          </cell>
        </row>
        <row r="460">
          <cell r="A460">
            <v>175945</v>
          </cell>
          <cell r="B460">
            <v>9175000</v>
          </cell>
        </row>
        <row r="461">
          <cell r="A461">
            <v>175946</v>
          </cell>
          <cell r="B461">
            <v>9175000</v>
          </cell>
        </row>
        <row r="462">
          <cell r="A462">
            <v>175950</v>
          </cell>
          <cell r="B462">
            <v>9175000</v>
          </cell>
        </row>
        <row r="463">
          <cell r="A463">
            <v>175955</v>
          </cell>
          <cell r="B463">
            <v>9175000</v>
          </cell>
        </row>
        <row r="464">
          <cell r="A464">
            <v>175956</v>
          </cell>
          <cell r="B464">
            <v>9175000</v>
          </cell>
        </row>
        <row r="465">
          <cell r="A465">
            <v>181050</v>
          </cell>
          <cell r="B465">
            <v>9181000</v>
          </cell>
        </row>
        <row r="466">
          <cell r="A466">
            <v>181051</v>
          </cell>
          <cell r="B466">
            <v>9181000</v>
          </cell>
        </row>
        <row r="467">
          <cell r="A467">
            <v>182212</v>
          </cell>
          <cell r="B467">
            <v>9182200</v>
          </cell>
        </row>
        <row r="468">
          <cell r="A468">
            <v>182213</v>
          </cell>
          <cell r="B468">
            <v>9182200</v>
          </cell>
        </row>
        <row r="469">
          <cell r="A469">
            <v>182214</v>
          </cell>
          <cell r="B469">
            <v>9182200</v>
          </cell>
        </row>
        <row r="470">
          <cell r="A470">
            <v>182222</v>
          </cell>
          <cell r="B470">
            <v>9182200</v>
          </cell>
        </row>
        <row r="471">
          <cell r="A471">
            <v>182223</v>
          </cell>
          <cell r="B471">
            <v>9182200</v>
          </cell>
        </row>
        <row r="472">
          <cell r="A472">
            <v>182224</v>
          </cell>
          <cell r="B472">
            <v>9182200</v>
          </cell>
        </row>
        <row r="473">
          <cell r="A473">
            <v>182226</v>
          </cell>
          <cell r="B473">
            <v>9182200</v>
          </cell>
        </row>
        <row r="474">
          <cell r="A474">
            <v>182227</v>
          </cell>
          <cell r="B474">
            <v>9182200</v>
          </cell>
        </row>
        <row r="475">
          <cell r="A475">
            <v>182228</v>
          </cell>
          <cell r="B475">
            <v>9182200</v>
          </cell>
        </row>
        <row r="476">
          <cell r="A476">
            <v>182230</v>
          </cell>
          <cell r="B476">
            <v>9182200</v>
          </cell>
        </row>
        <row r="477">
          <cell r="A477">
            <v>182231</v>
          </cell>
          <cell r="B477">
            <v>9182200</v>
          </cell>
        </row>
        <row r="478">
          <cell r="A478">
            <v>182250</v>
          </cell>
          <cell r="B478">
            <v>9182200</v>
          </cell>
        </row>
        <row r="479">
          <cell r="A479">
            <v>182259</v>
          </cell>
          <cell r="B479">
            <v>9182200</v>
          </cell>
        </row>
        <row r="480">
          <cell r="A480">
            <v>182260</v>
          </cell>
          <cell r="B480">
            <v>9182200</v>
          </cell>
        </row>
        <row r="481">
          <cell r="A481">
            <v>182295</v>
          </cell>
          <cell r="B481">
            <v>9182200</v>
          </cell>
        </row>
        <row r="482">
          <cell r="A482">
            <v>182297</v>
          </cell>
          <cell r="B482">
            <v>9182200</v>
          </cell>
        </row>
        <row r="483">
          <cell r="A483">
            <v>182301</v>
          </cell>
          <cell r="B483">
            <v>9182300</v>
          </cell>
        </row>
        <row r="484">
          <cell r="A484">
            <v>182303</v>
          </cell>
          <cell r="B484">
            <v>9182300</v>
          </cell>
        </row>
        <row r="485">
          <cell r="A485">
            <v>182304</v>
          </cell>
          <cell r="B485">
            <v>9182300</v>
          </cell>
        </row>
        <row r="486">
          <cell r="A486">
            <v>182305</v>
          </cell>
          <cell r="B486">
            <v>9182300</v>
          </cell>
        </row>
        <row r="487">
          <cell r="A487">
            <v>182306</v>
          </cell>
          <cell r="B487">
            <v>9182300</v>
          </cell>
        </row>
        <row r="488">
          <cell r="A488">
            <v>182307</v>
          </cell>
          <cell r="B488">
            <v>9182300</v>
          </cell>
        </row>
        <row r="489">
          <cell r="A489">
            <v>182308</v>
          </cell>
          <cell r="B489">
            <v>9182300</v>
          </cell>
        </row>
        <row r="490">
          <cell r="A490">
            <v>182311</v>
          </cell>
          <cell r="B490">
            <v>9182300</v>
          </cell>
        </row>
        <row r="491">
          <cell r="A491">
            <v>182312</v>
          </cell>
          <cell r="B491">
            <v>9182300</v>
          </cell>
        </row>
        <row r="492">
          <cell r="A492">
            <v>182314</v>
          </cell>
          <cell r="B492">
            <v>9182300</v>
          </cell>
        </row>
        <row r="493">
          <cell r="A493">
            <v>182315</v>
          </cell>
          <cell r="B493">
            <v>9182300</v>
          </cell>
        </row>
        <row r="494">
          <cell r="A494">
            <v>182317</v>
          </cell>
          <cell r="B494">
            <v>9182300</v>
          </cell>
        </row>
        <row r="495">
          <cell r="A495">
            <v>182318</v>
          </cell>
          <cell r="B495">
            <v>9182300</v>
          </cell>
        </row>
        <row r="496">
          <cell r="A496">
            <v>182321</v>
          </cell>
          <cell r="B496">
            <v>9182300</v>
          </cell>
        </row>
        <row r="497">
          <cell r="A497">
            <v>182322</v>
          </cell>
          <cell r="B497">
            <v>9182300</v>
          </cell>
        </row>
        <row r="498">
          <cell r="A498">
            <v>182324</v>
          </cell>
          <cell r="B498">
            <v>9182300</v>
          </cell>
        </row>
        <row r="499">
          <cell r="A499">
            <v>182325</v>
          </cell>
          <cell r="B499">
            <v>9182300</v>
          </cell>
        </row>
        <row r="500">
          <cell r="A500">
            <v>182326</v>
          </cell>
          <cell r="B500">
            <v>9182300</v>
          </cell>
        </row>
        <row r="501">
          <cell r="A501">
            <v>182327</v>
          </cell>
          <cell r="B501">
            <v>9182300</v>
          </cell>
        </row>
        <row r="502">
          <cell r="A502">
            <v>182328</v>
          </cell>
          <cell r="B502">
            <v>9182300</v>
          </cell>
        </row>
        <row r="503">
          <cell r="A503">
            <v>182329</v>
          </cell>
          <cell r="B503">
            <v>9182300</v>
          </cell>
        </row>
        <row r="504">
          <cell r="A504">
            <v>182332</v>
          </cell>
          <cell r="B504">
            <v>9182300</v>
          </cell>
        </row>
        <row r="505">
          <cell r="A505">
            <v>182334</v>
          </cell>
          <cell r="B505">
            <v>9182300</v>
          </cell>
        </row>
        <row r="506">
          <cell r="A506">
            <v>182335</v>
          </cell>
          <cell r="B506">
            <v>9182300</v>
          </cell>
        </row>
        <row r="507">
          <cell r="A507">
            <v>182336</v>
          </cell>
          <cell r="B507">
            <v>9182300</v>
          </cell>
        </row>
        <row r="508">
          <cell r="A508">
            <v>182338</v>
          </cell>
          <cell r="B508">
            <v>9182300</v>
          </cell>
        </row>
        <row r="509">
          <cell r="A509">
            <v>182339</v>
          </cell>
          <cell r="B509">
            <v>9182300</v>
          </cell>
        </row>
        <row r="510">
          <cell r="A510">
            <v>182340</v>
          </cell>
          <cell r="B510">
            <v>9182300</v>
          </cell>
        </row>
        <row r="511">
          <cell r="A511">
            <v>182341</v>
          </cell>
          <cell r="B511">
            <v>9182300</v>
          </cell>
        </row>
        <row r="512">
          <cell r="A512">
            <v>182342</v>
          </cell>
          <cell r="B512">
            <v>9182300</v>
          </cell>
        </row>
        <row r="513">
          <cell r="A513">
            <v>182346</v>
          </cell>
          <cell r="B513">
            <v>9182300</v>
          </cell>
        </row>
        <row r="514">
          <cell r="A514">
            <v>182347</v>
          </cell>
          <cell r="B514">
            <v>9182300</v>
          </cell>
        </row>
        <row r="515">
          <cell r="A515">
            <v>182350</v>
          </cell>
          <cell r="B515">
            <v>9182300</v>
          </cell>
        </row>
        <row r="516">
          <cell r="A516">
            <v>182362</v>
          </cell>
          <cell r="B516">
            <v>9182300</v>
          </cell>
        </row>
        <row r="517">
          <cell r="A517">
            <v>182363</v>
          </cell>
          <cell r="B517">
            <v>9182300</v>
          </cell>
        </row>
        <row r="518">
          <cell r="A518">
            <v>182364</v>
          </cell>
          <cell r="B518">
            <v>9182300</v>
          </cell>
        </row>
        <row r="519">
          <cell r="A519">
            <v>182365</v>
          </cell>
          <cell r="B519">
            <v>9182300</v>
          </cell>
        </row>
        <row r="520">
          <cell r="A520">
            <v>182367</v>
          </cell>
          <cell r="B520">
            <v>9182300</v>
          </cell>
        </row>
        <row r="521">
          <cell r="A521">
            <v>182370</v>
          </cell>
          <cell r="B521">
            <v>9182300</v>
          </cell>
        </row>
        <row r="522">
          <cell r="A522">
            <v>182373</v>
          </cell>
          <cell r="B522">
            <v>9182300</v>
          </cell>
        </row>
        <row r="523">
          <cell r="A523">
            <v>182376</v>
          </cell>
          <cell r="B523">
            <v>9182300</v>
          </cell>
        </row>
        <row r="524">
          <cell r="A524">
            <v>182378</v>
          </cell>
          <cell r="B524">
            <v>9182300</v>
          </cell>
        </row>
        <row r="525">
          <cell r="A525">
            <v>182379</v>
          </cell>
          <cell r="B525">
            <v>9182300</v>
          </cell>
        </row>
        <row r="526">
          <cell r="A526">
            <v>182381</v>
          </cell>
          <cell r="B526">
            <v>9182300</v>
          </cell>
        </row>
        <row r="527">
          <cell r="A527">
            <v>182384</v>
          </cell>
          <cell r="B527">
            <v>9182300</v>
          </cell>
        </row>
        <row r="528">
          <cell r="A528">
            <v>182385</v>
          </cell>
          <cell r="B528">
            <v>9182300</v>
          </cell>
        </row>
        <row r="529">
          <cell r="A529">
            <v>182390</v>
          </cell>
          <cell r="B529">
            <v>9182300</v>
          </cell>
        </row>
        <row r="530">
          <cell r="A530">
            <v>182391</v>
          </cell>
          <cell r="B530">
            <v>9182300</v>
          </cell>
        </row>
        <row r="531">
          <cell r="A531">
            <v>182392</v>
          </cell>
          <cell r="B531">
            <v>9182300</v>
          </cell>
        </row>
        <row r="532">
          <cell r="A532">
            <v>182395</v>
          </cell>
          <cell r="B532">
            <v>9182300</v>
          </cell>
        </row>
        <row r="533">
          <cell r="A533">
            <v>182396</v>
          </cell>
          <cell r="B533">
            <v>9182300</v>
          </cell>
        </row>
        <row r="534">
          <cell r="A534">
            <v>182397</v>
          </cell>
          <cell r="B534">
            <v>9182300</v>
          </cell>
        </row>
        <row r="535">
          <cell r="A535">
            <v>182398</v>
          </cell>
          <cell r="B535">
            <v>9182300</v>
          </cell>
        </row>
        <row r="536">
          <cell r="A536">
            <v>182399</v>
          </cell>
          <cell r="B536">
            <v>9182300</v>
          </cell>
        </row>
        <row r="537">
          <cell r="A537">
            <v>182402</v>
          </cell>
          <cell r="B537">
            <v>9182300</v>
          </cell>
        </row>
        <row r="538">
          <cell r="A538">
            <v>182403</v>
          </cell>
          <cell r="B538">
            <v>9182300</v>
          </cell>
        </row>
        <row r="539">
          <cell r="A539">
            <v>182404</v>
          </cell>
          <cell r="B539">
            <v>9182300</v>
          </cell>
        </row>
        <row r="540">
          <cell r="A540">
            <v>182408</v>
          </cell>
          <cell r="B540">
            <v>9182300</v>
          </cell>
        </row>
        <row r="541">
          <cell r="A541">
            <v>182409</v>
          </cell>
          <cell r="B541">
            <v>9182300</v>
          </cell>
        </row>
        <row r="542">
          <cell r="A542">
            <v>182410</v>
          </cell>
          <cell r="B542">
            <v>9182300</v>
          </cell>
        </row>
        <row r="543">
          <cell r="A543">
            <v>182411</v>
          </cell>
          <cell r="B543">
            <v>9182300</v>
          </cell>
        </row>
        <row r="544">
          <cell r="A544">
            <v>182414</v>
          </cell>
          <cell r="B544">
            <v>9182300</v>
          </cell>
        </row>
        <row r="545">
          <cell r="A545">
            <v>182415</v>
          </cell>
          <cell r="B545">
            <v>9182300</v>
          </cell>
        </row>
        <row r="546">
          <cell r="A546">
            <v>182417</v>
          </cell>
          <cell r="B546">
            <v>9182300</v>
          </cell>
        </row>
        <row r="547">
          <cell r="A547">
            <v>182418</v>
          </cell>
          <cell r="B547">
            <v>9182300</v>
          </cell>
        </row>
        <row r="548">
          <cell r="A548">
            <v>182421</v>
          </cell>
          <cell r="B548">
            <v>9182300</v>
          </cell>
        </row>
        <row r="549">
          <cell r="A549">
            <v>182423</v>
          </cell>
          <cell r="B549">
            <v>9182300</v>
          </cell>
        </row>
        <row r="550">
          <cell r="A550">
            <v>182425</v>
          </cell>
          <cell r="B550">
            <v>9182300</v>
          </cell>
        </row>
        <row r="551">
          <cell r="A551">
            <v>182427</v>
          </cell>
          <cell r="B551">
            <v>9182300</v>
          </cell>
        </row>
        <row r="552">
          <cell r="A552">
            <v>182428</v>
          </cell>
          <cell r="B552">
            <v>9182300</v>
          </cell>
        </row>
        <row r="553">
          <cell r="A553">
            <v>182429</v>
          </cell>
          <cell r="B553">
            <v>9182300</v>
          </cell>
        </row>
        <row r="554">
          <cell r="A554">
            <v>182431</v>
          </cell>
          <cell r="B554">
            <v>9182300</v>
          </cell>
        </row>
        <row r="555">
          <cell r="A555">
            <v>182433</v>
          </cell>
          <cell r="B555">
            <v>9182300</v>
          </cell>
        </row>
        <row r="556">
          <cell r="A556">
            <v>182434</v>
          </cell>
          <cell r="B556">
            <v>9182300</v>
          </cell>
        </row>
        <row r="557">
          <cell r="A557">
            <v>182436</v>
          </cell>
          <cell r="B557">
            <v>9182300</v>
          </cell>
        </row>
        <row r="558">
          <cell r="A558">
            <v>182437</v>
          </cell>
          <cell r="B558">
            <v>9182300</v>
          </cell>
        </row>
        <row r="559">
          <cell r="A559">
            <v>182438</v>
          </cell>
          <cell r="B559">
            <v>9182300</v>
          </cell>
        </row>
        <row r="560">
          <cell r="A560">
            <v>182439</v>
          </cell>
          <cell r="B560">
            <v>9182300</v>
          </cell>
        </row>
        <row r="561">
          <cell r="A561">
            <v>182440</v>
          </cell>
          <cell r="B561">
            <v>9182300</v>
          </cell>
        </row>
        <row r="562">
          <cell r="A562">
            <v>182441</v>
          </cell>
          <cell r="B562">
            <v>9182300</v>
          </cell>
        </row>
        <row r="563">
          <cell r="A563">
            <v>182443</v>
          </cell>
          <cell r="B563">
            <v>9182300</v>
          </cell>
        </row>
        <row r="564">
          <cell r="A564">
            <v>182445</v>
          </cell>
          <cell r="B564">
            <v>9182300</v>
          </cell>
        </row>
        <row r="565">
          <cell r="A565">
            <v>182448</v>
          </cell>
          <cell r="B565">
            <v>9182300</v>
          </cell>
        </row>
        <row r="566">
          <cell r="A566">
            <v>182449</v>
          </cell>
          <cell r="B566">
            <v>9182300</v>
          </cell>
        </row>
        <row r="567">
          <cell r="A567">
            <v>182453</v>
          </cell>
          <cell r="B567">
            <v>9182300</v>
          </cell>
        </row>
        <row r="568">
          <cell r="A568">
            <v>182457</v>
          </cell>
          <cell r="B568">
            <v>9182300</v>
          </cell>
        </row>
        <row r="569">
          <cell r="A569">
            <v>182458</v>
          </cell>
          <cell r="B569">
            <v>9182300</v>
          </cell>
        </row>
        <row r="570">
          <cell r="A570">
            <v>182459</v>
          </cell>
          <cell r="B570">
            <v>9182300</v>
          </cell>
        </row>
        <row r="571">
          <cell r="A571">
            <v>182460</v>
          </cell>
          <cell r="B571">
            <v>9182300</v>
          </cell>
        </row>
        <row r="572">
          <cell r="A572">
            <v>182463</v>
          </cell>
          <cell r="B572">
            <v>9182300</v>
          </cell>
        </row>
        <row r="573">
          <cell r="A573">
            <v>182465</v>
          </cell>
          <cell r="B573">
            <v>9182300</v>
          </cell>
        </row>
        <row r="574">
          <cell r="A574">
            <v>182466</v>
          </cell>
          <cell r="B574">
            <v>9182300</v>
          </cell>
        </row>
        <row r="575">
          <cell r="A575">
            <v>182467</v>
          </cell>
          <cell r="B575">
            <v>9182300</v>
          </cell>
        </row>
        <row r="576">
          <cell r="A576">
            <v>182468</v>
          </cell>
          <cell r="B576">
            <v>9182300</v>
          </cell>
        </row>
        <row r="577">
          <cell r="A577">
            <v>182470</v>
          </cell>
          <cell r="B577">
            <v>9182300</v>
          </cell>
        </row>
        <row r="578">
          <cell r="A578">
            <v>182471</v>
          </cell>
          <cell r="B578">
            <v>9182300</v>
          </cell>
        </row>
        <row r="579">
          <cell r="A579">
            <v>182472</v>
          </cell>
          <cell r="B579">
            <v>9182300</v>
          </cell>
        </row>
        <row r="580">
          <cell r="A580">
            <v>182473</v>
          </cell>
          <cell r="B580">
            <v>9182300</v>
          </cell>
        </row>
        <row r="581">
          <cell r="A581">
            <v>182474</v>
          </cell>
          <cell r="B581">
            <v>9182300</v>
          </cell>
        </row>
        <row r="582">
          <cell r="A582">
            <v>182475</v>
          </cell>
          <cell r="B582">
            <v>9182300</v>
          </cell>
        </row>
        <row r="583">
          <cell r="A583">
            <v>182476</v>
          </cell>
          <cell r="B583">
            <v>9182300</v>
          </cell>
        </row>
        <row r="584">
          <cell r="A584">
            <v>182477</v>
          </cell>
          <cell r="B584">
            <v>9182300</v>
          </cell>
        </row>
        <row r="585">
          <cell r="A585">
            <v>182478</v>
          </cell>
          <cell r="B585">
            <v>9182300</v>
          </cell>
        </row>
        <row r="586">
          <cell r="A586">
            <v>182479</v>
          </cell>
          <cell r="B586">
            <v>9182300</v>
          </cell>
        </row>
        <row r="587">
          <cell r="A587">
            <v>182481</v>
          </cell>
          <cell r="B587">
            <v>9182300</v>
          </cell>
        </row>
        <row r="588">
          <cell r="A588">
            <v>182482</v>
          </cell>
          <cell r="B588">
            <v>9182300</v>
          </cell>
        </row>
        <row r="589">
          <cell r="A589">
            <v>182483</v>
          </cell>
          <cell r="B589">
            <v>9182300</v>
          </cell>
        </row>
        <row r="590">
          <cell r="A590">
            <v>182484</v>
          </cell>
          <cell r="B590">
            <v>9182300</v>
          </cell>
        </row>
        <row r="591">
          <cell r="A591">
            <v>182488</v>
          </cell>
          <cell r="B591">
            <v>9182300</v>
          </cell>
        </row>
        <row r="592">
          <cell r="A592">
            <v>182489</v>
          </cell>
          <cell r="B592">
            <v>9182300</v>
          </cell>
        </row>
        <row r="593">
          <cell r="A593">
            <v>182490</v>
          </cell>
          <cell r="B593">
            <v>9182300</v>
          </cell>
        </row>
        <row r="594">
          <cell r="A594">
            <v>182492</v>
          </cell>
          <cell r="B594">
            <v>9182300</v>
          </cell>
        </row>
        <row r="595">
          <cell r="A595">
            <v>182493</v>
          </cell>
          <cell r="B595">
            <v>9182300</v>
          </cell>
        </row>
        <row r="596">
          <cell r="A596">
            <v>182494</v>
          </cell>
          <cell r="B596">
            <v>9182300</v>
          </cell>
        </row>
        <row r="597">
          <cell r="A597">
            <v>182495</v>
          </cell>
          <cell r="B597">
            <v>9182300</v>
          </cell>
        </row>
        <row r="598">
          <cell r="A598">
            <v>182496</v>
          </cell>
          <cell r="B598">
            <v>9182300</v>
          </cell>
        </row>
        <row r="599">
          <cell r="A599">
            <v>182650</v>
          </cell>
          <cell r="B599">
            <v>9182300</v>
          </cell>
        </row>
        <row r="600">
          <cell r="A600">
            <v>184010</v>
          </cell>
          <cell r="B600">
            <v>9184000</v>
          </cell>
        </row>
        <row r="601">
          <cell r="A601">
            <v>184100</v>
          </cell>
          <cell r="B601">
            <v>9184000</v>
          </cell>
        </row>
        <row r="602">
          <cell r="A602">
            <v>184302</v>
          </cell>
          <cell r="B602">
            <v>9184000</v>
          </cell>
        </row>
        <row r="603">
          <cell r="A603">
            <v>184304</v>
          </cell>
          <cell r="B603">
            <v>9184000</v>
          </cell>
        </row>
        <row r="604">
          <cell r="A604">
            <v>184350</v>
          </cell>
          <cell r="B604">
            <v>9184000</v>
          </cell>
        </row>
        <row r="605">
          <cell r="A605">
            <v>184361</v>
          </cell>
          <cell r="B605">
            <v>9184000</v>
          </cell>
        </row>
        <row r="606">
          <cell r="A606">
            <v>184370</v>
          </cell>
          <cell r="B606">
            <v>9184000</v>
          </cell>
        </row>
        <row r="607">
          <cell r="A607">
            <v>184372</v>
          </cell>
          <cell r="B607">
            <v>9184000</v>
          </cell>
        </row>
        <row r="608">
          <cell r="A608">
            <v>184381</v>
          </cell>
          <cell r="B608">
            <v>9184000</v>
          </cell>
        </row>
        <row r="609">
          <cell r="A609">
            <v>184382</v>
          </cell>
          <cell r="B609">
            <v>9184000</v>
          </cell>
        </row>
        <row r="610">
          <cell r="A610">
            <v>184383</v>
          </cell>
          <cell r="B610">
            <v>9184000</v>
          </cell>
        </row>
        <row r="611">
          <cell r="A611">
            <v>184384</v>
          </cell>
          <cell r="B611">
            <v>9184000</v>
          </cell>
        </row>
        <row r="612">
          <cell r="A612">
            <v>184385</v>
          </cell>
          <cell r="B612">
            <v>9184000</v>
          </cell>
        </row>
        <row r="613">
          <cell r="A613">
            <v>184386</v>
          </cell>
          <cell r="B613">
            <v>9184000</v>
          </cell>
        </row>
        <row r="614">
          <cell r="A614">
            <v>184387</v>
          </cell>
          <cell r="B614">
            <v>9184000</v>
          </cell>
        </row>
        <row r="615">
          <cell r="A615">
            <v>184490</v>
          </cell>
          <cell r="B615">
            <v>9184000</v>
          </cell>
        </row>
        <row r="616">
          <cell r="A616">
            <v>184491</v>
          </cell>
          <cell r="B616">
            <v>9184000</v>
          </cell>
        </row>
        <row r="617">
          <cell r="A617">
            <v>184493</v>
          </cell>
          <cell r="B617">
            <v>9184000</v>
          </cell>
        </row>
        <row r="618">
          <cell r="A618">
            <v>184494</v>
          </cell>
          <cell r="B618">
            <v>9184000</v>
          </cell>
        </row>
        <row r="619">
          <cell r="A619">
            <v>184495</v>
          </cell>
          <cell r="B619">
            <v>9184000</v>
          </cell>
        </row>
        <row r="620">
          <cell r="A620">
            <v>184496</v>
          </cell>
          <cell r="B620">
            <v>9184000</v>
          </cell>
        </row>
        <row r="621">
          <cell r="A621">
            <v>184498</v>
          </cell>
          <cell r="B621">
            <v>9184000</v>
          </cell>
        </row>
        <row r="622">
          <cell r="A622">
            <v>184500</v>
          </cell>
          <cell r="B622">
            <v>9184000</v>
          </cell>
        </row>
        <row r="623">
          <cell r="A623">
            <v>184518</v>
          </cell>
          <cell r="B623">
            <v>9184000</v>
          </cell>
        </row>
        <row r="624">
          <cell r="A624">
            <v>184521</v>
          </cell>
          <cell r="B624">
            <v>9184000</v>
          </cell>
        </row>
        <row r="625">
          <cell r="A625">
            <v>184522</v>
          </cell>
          <cell r="B625">
            <v>9184000</v>
          </cell>
        </row>
        <row r="626">
          <cell r="A626">
            <v>184562</v>
          </cell>
          <cell r="B626">
            <v>9184000</v>
          </cell>
        </row>
        <row r="627">
          <cell r="A627">
            <v>184564</v>
          </cell>
          <cell r="B627">
            <v>9184000</v>
          </cell>
        </row>
        <row r="628">
          <cell r="A628">
            <v>184580</v>
          </cell>
          <cell r="B628">
            <v>9184000</v>
          </cell>
        </row>
        <row r="629">
          <cell r="A629">
            <v>184600</v>
          </cell>
          <cell r="B629">
            <v>9184000</v>
          </cell>
        </row>
        <row r="630">
          <cell r="A630">
            <v>184680</v>
          </cell>
          <cell r="B630">
            <v>9184000</v>
          </cell>
        </row>
        <row r="631">
          <cell r="A631">
            <v>184700</v>
          </cell>
          <cell r="B631">
            <v>9184000</v>
          </cell>
        </row>
        <row r="632">
          <cell r="A632">
            <v>184770</v>
          </cell>
          <cell r="B632">
            <v>9184000</v>
          </cell>
        </row>
        <row r="633">
          <cell r="A633">
            <v>184771</v>
          </cell>
          <cell r="B633">
            <v>9184000</v>
          </cell>
        </row>
        <row r="634">
          <cell r="A634">
            <v>184774</v>
          </cell>
          <cell r="B634">
            <v>9184000</v>
          </cell>
        </row>
        <row r="635">
          <cell r="A635">
            <v>184775</v>
          </cell>
          <cell r="B635">
            <v>9184000</v>
          </cell>
        </row>
        <row r="636">
          <cell r="A636">
            <v>184777</v>
          </cell>
          <cell r="B636">
            <v>9184000</v>
          </cell>
        </row>
        <row r="637">
          <cell r="A637">
            <v>184900</v>
          </cell>
          <cell r="B637">
            <v>9184000</v>
          </cell>
        </row>
        <row r="638">
          <cell r="A638">
            <v>184920</v>
          </cell>
          <cell r="B638">
            <v>9184000</v>
          </cell>
        </row>
        <row r="639">
          <cell r="A639">
            <v>184990</v>
          </cell>
          <cell r="B639">
            <v>9184000</v>
          </cell>
        </row>
        <row r="640">
          <cell r="A640">
            <v>184999</v>
          </cell>
          <cell r="B640">
            <v>9184000</v>
          </cell>
        </row>
        <row r="641">
          <cell r="A641">
            <v>185100</v>
          </cell>
          <cell r="B641">
            <v>9185000</v>
          </cell>
        </row>
        <row r="642">
          <cell r="A642">
            <v>186010</v>
          </cell>
          <cell r="B642">
            <v>9186000</v>
          </cell>
        </row>
        <row r="643">
          <cell r="A643">
            <v>186020</v>
          </cell>
          <cell r="B643">
            <v>9186000</v>
          </cell>
        </row>
        <row r="644">
          <cell r="A644">
            <v>186040</v>
          </cell>
          <cell r="B644">
            <v>9186000</v>
          </cell>
        </row>
        <row r="645">
          <cell r="A645">
            <v>186111</v>
          </cell>
          <cell r="B645">
            <v>9186000</v>
          </cell>
        </row>
        <row r="646">
          <cell r="A646">
            <v>186113</v>
          </cell>
          <cell r="B646">
            <v>9186000</v>
          </cell>
        </row>
        <row r="647">
          <cell r="A647">
            <v>186114</v>
          </cell>
          <cell r="B647">
            <v>9186000</v>
          </cell>
        </row>
        <row r="648">
          <cell r="A648">
            <v>186115</v>
          </cell>
          <cell r="B648">
            <v>9186000</v>
          </cell>
        </row>
        <row r="649">
          <cell r="A649">
            <v>186117</v>
          </cell>
          <cell r="B649">
            <v>9186000</v>
          </cell>
        </row>
        <row r="650">
          <cell r="A650">
            <v>186118</v>
          </cell>
          <cell r="B650">
            <v>9186000</v>
          </cell>
        </row>
        <row r="651">
          <cell r="A651">
            <v>186119</v>
          </cell>
          <cell r="B651">
            <v>9186000</v>
          </cell>
        </row>
        <row r="652">
          <cell r="A652">
            <v>186121</v>
          </cell>
          <cell r="B652">
            <v>9186000</v>
          </cell>
        </row>
        <row r="653">
          <cell r="A653">
            <v>186122</v>
          </cell>
          <cell r="B653">
            <v>9186000</v>
          </cell>
        </row>
        <row r="654">
          <cell r="A654">
            <v>186123</v>
          </cell>
          <cell r="B654">
            <v>9186000</v>
          </cell>
        </row>
        <row r="655">
          <cell r="A655">
            <v>186125</v>
          </cell>
          <cell r="B655">
            <v>9186000</v>
          </cell>
        </row>
        <row r="656">
          <cell r="A656">
            <v>186126</v>
          </cell>
          <cell r="B656">
            <v>9186000</v>
          </cell>
        </row>
        <row r="657">
          <cell r="A657">
            <v>186128</v>
          </cell>
          <cell r="B657">
            <v>9186000</v>
          </cell>
        </row>
        <row r="658">
          <cell r="A658">
            <v>186129</v>
          </cell>
          <cell r="B658">
            <v>9186000</v>
          </cell>
        </row>
        <row r="659">
          <cell r="A659">
            <v>186133</v>
          </cell>
          <cell r="B659">
            <v>9186000</v>
          </cell>
        </row>
        <row r="660">
          <cell r="A660">
            <v>186136</v>
          </cell>
          <cell r="B660">
            <v>9186000</v>
          </cell>
        </row>
        <row r="661">
          <cell r="A661">
            <v>186137</v>
          </cell>
          <cell r="B661">
            <v>9186000</v>
          </cell>
        </row>
        <row r="662">
          <cell r="A662">
            <v>186138</v>
          </cell>
          <cell r="B662">
            <v>9186000</v>
          </cell>
        </row>
        <row r="663">
          <cell r="A663">
            <v>186144</v>
          </cell>
          <cell r="B663">
            <v>9186000</v>
          </cell>
        </row>
        <row r="664">
          <cell r="A664">
            <v>186147</v>
          </cell>
          <cell r="B664">
            <v>9186000</v>
          </cell>
        </row>
        <row r="665">
          <cell r="A665">
            <v>186148</v>
          </cell>
          <cell r="B665">
            <v>9186000</v>
          </cell>
        </row>
        <row r="666">
          <cell r="A666">
            <v>186155</v>
          </cell>
          <cell r="B666">
            <v>9186000</v>
          </cell>
        </row>
        <row r="667">
          <cell r="A667">
            <v>186157</v>
          </cell>
          <cell r="B667">
            <v>9186000</v>
          </cell>
        </row>
        <row r="668">
          <cell r="A668">
            <v>186160</v>
          </cell>
          <cell r="B668">
            <v>9186000</v>
          </cell>
        </row>
        <row r="669">
          <cell r="A669">
            <v>186161</v>
          </cell>
          <cell r="B669">
            <v>9186000</v>
          </cell>
        </row>
        <row r="670">
          <cell r="A670">
            <v>186162</v>
          </cell>
          <cell r="B670">
            <v>9186000</v>
          </cell>
        </row>
        <row r="671">
          <cell r="A671">
            <v>186164</v>
          </cell>
          <cell r="B671">
            <v>9186000</v>
          </cell>
        </row>
        <row r="672">
          <cell r="A672">
            <v>186165</v>
          </cell>
          <cell r="B672">
            <v>9186000</v>
          </cell>
        </row>
        <row r="673">
          <cell r="A673">
            <v>186166</v>
          </cell>
          <cell r="B673">
            <v>9186000</v>
          </cell>
        </row>
        <row r="674">
          <cell r="A674">
            <v>186167</v>
          </cell>
          <cell r="B674">
            <v>9186000</v>
          </cell>
        </row>
        <row r="675">
          <cell r="A675">
            <v>186168</v>
          </cell>
          <cell r="B675">
            <v>9186000</v>
          </cell>
        </row>
        <row r="676">
          <cell r="A676">
            <v>186175</v>
          </cell>
          <cell r="B676">
            <v>9186000</v>
          </cell>
        </row>
        <row r="677">
          <cell r="A677">
            <v>186250</v>
          </cell>
          <cell r="B677">
            <v>9186000</v>
          </cell>
        </row>
        <row r="678">
          <cell r="A678">
            <v>186392</v>
          </cell>
          <cell r="B678">
            <v>9186000</v>
          </cell>
        </row>
        <row r="679">
          <cell r="A679">
            <v>186393</v>
          </cell>
          <cell r="B679">
            <v>9186000</v>
          </cell>
        </row>
        <row r="680">
          <cell r="A680">
            <v>186395</v>
          </cell>
          <cell r="B680">
            <v>9186000</v>
          </cell>
        </row>
        <row r="681">
          <cell r="A681">
            <v>186440</v>
          </cell>
          <cell r="B681">
            <v>9186000</v>
          </cell>
        </row>
        <row r="682">
          <cell r="A682">
            <v>186450</v>
          </cell>
          <cell r="B682">
            <v>9186000</v>
          </cell>
        </row>
        <row r="683">
          <cell r="A683">
            <v>186460</v>
          </cell>
          <cell r="B683">
            <v>9186000</v>
          </cell>
        </row>
        <row r="684">
          <cell r="A684">
            <v>186470</v>
          </cell>
          <cell r="B684">
            <v>9186000</v>
          </cell>
        </row>
        <row r="685">
          <cell r="A685">
            <v>186480</v>
          </cell>
          <cell r="B685">
            <v>9186000</v>
          </cell>
        </row>
        <row r="686">
          <cell r="A686">
            <v>186490</v>
          </cell>
          <cell r="B686">
            <v>9186000</v>
          </cell>
        </row>
        <row r="687">
          <cell r="A687">
            <v>186500</v>
          </cell>
          <cell r="B687">
            <v>9186000</v>
          </cell>
        </row>
        <row r="688">
          <cell r="A688">
            <v>186520</v>
          </cell>
          <cell r="B688">
            <v>9186000</v>
          </cell>
        </row>
        <row r="689">
          <cell r="A689">
            <v>186530</v>
          </cell>
          <cell r="B689">
            <v>9186000</v>
          </cell>
        </row>
        <row r="690">
          <cell r="A690">
            <v>186550</v>
          </cell>
          <cell r="B690">
            <v>9186000</v>
          </cell>
        </row>
        <row r="691">
          <cell r="A691">
            <v>186560</v>
          </cell>
          <cell r="B691">
            <v>9186000</v>
          </cell>
        </row>
        <row r="692">
          <cell r="A692">
            <v>186570</v>
          </cell>
          <cell r="B692">
            <v>9186000</v>
          </cell>
        </row>
        <row r="693">
          <cell r="A693">
            <v>186600</v>
          </cell>
          <cell r="B693">
            <v>9186000</v>
          </cell>
        </row>
        <row r="694">
          <cell r="A694">
            <v>186610</v>
          </cell>
          <cell r="B694">
            <v>9186000</v>
          </cell>
        </row>
        <row r="695">
          <cell r="A695">
            <v>186630</v>
          </cell>
          <cell r="B695">
            <v>9186000</v>
          </cell>
        </row>
        <row r="696">
          <cell r="A696">
            <v>186650</v>
          </cell>
          <cell r="B696">
            <v>9186000</v>
          </cell>
        </row>
        <row r="697">
          <cell r="A697">
            <v>186681</v>
          </cell>
          <cell r="B697">
            <v>9186000</v>
          </cell>
        </row>
        <row r="698">
          <cell r="A698">
            <v>186685</v>
          </cell>
          <cell r="B698">
            <v>9186000</v>
          </cell>
        </row>
        <row r="699">
          <cell r="A699">
            <v>186690</v>
          </cell>
          <cell r="B699">
            <v>9186000</v>
          </cell>
        </row>
        <row r="700">
          <cell r="A700">
            <v>186699</v>
          </cell>
          <cell r="B700">
            <v>9186000</v>
          </cell>
        </row>
        <row r="701">
          <cell r="A701">
            <v>186700</v>
          </cell>
          <cell r="B701">
            <v>9186000</v>
          </cell>
        </row>
        <row r="702">
          <cell r="A702">
            <v>186710</v>
          </cell>
          <cell r="B702">
            <v>9186000</v>
          </cell>
        </row>
        <row r="703">
          <cell r="A703">
            <v>186726</v>
          </cell>
          <cell r="B703">
            <v>9186000</v>
          </cell>
        </row>
        <row r="704">
          <cell r="A704">
            <v>186728</v>
          </cell>
          <cell r="B704">
            <v>9186000</v>
          </cell>
        </row>
        <row r="705">
          <cell r="A705">
            <v>186729</v>
          </cell>
          <cell r="B705">
            <v>9186000</v>
          </cell>
        </row>
        <row r="706">
          <cell r="A706">
            <v>186730</v>
          </cell>
          <cell r="B706">
            <v>9186000</v>
          </cell>
        </row>
        <row r="707">
          <cell r="A707">
            <v>186750</v>
          </cell>
          <cell r="B707">
            <v>9186000</v>
          </cell>
        </row>
        <row r="708">
          <cell r="A708">
            <v>186760</v>
          </cell>
          <cell r="B708">
            <v>9186000</v>
          </cell>
        </row>
        <row r="709">
          <cell r="A709">
            <v>186790</v>
          </cell>
          <cell r="B709">
            <v>9186000</v>
          </cell>
        </row>
        <row r="710">
          <cell r="A710">
            <v>186840</v>
          </cell>
          <cell r="B710">
            <v>9186000</v>
          </cell>
        </row>
        <row r="711">
          <cell r="A711">
            <v>186845</v>
          </cell>
          <cell r="B711">
            <v>9186000</v>
          </cell>
        </row>
        <row r="712">
          <cell r="A712">
            <v>186870</v>
          </cell>
          <cell r="B712">
            <v>9186000</v>
          </cell>
        </row>
        <row r="713">
          <cell r="A713">
            <v>186871</v>
          </cell>
          <cell r="B713">
            <v>9186000</v>
          </cell>
        </row>
        <row r="714">
          <cell r="A714">
            <v>186874</v>
          </cell>
          <cell r="B714">
            <v>9186000</v>
          </cell>
        </row>
        <row r="715">
          <cell r="A715">
            <v>186875</v>
          </cell>
          <cell r="B715">
            <v>9186000</v>
          </cell>
        </row>
        <row r="716">
          <cell r="A716">
            <v>186946</v>
          </cell>
          <cell r="B716">
            <v>9186000</v>
          </cell>
        </row>
        <row r="717">
          <cell r="A717">
            <v>186948</v>
          </cell>
          <cell r="B717">
            <v>9186000</v>
          </cell>
        </row>
        <row r="718">
          <cell r="A718">
            <v>186980</v>
          </cell>
          <cell r="B718">
            <v>9186000</v>
          </cell>
        </row>
        <row r="719">
          <cell r="A719">
            <v>188010</v>
          </cell>
          <cell r="B719">
            <v>9188000</v>
          </cell>
        </row>
        <row r="720">
          <cell r="A720">
            <v>188020</v>
          </cell>
          <cell r="B720">
            <v>9188000</v>
          </cell>
        </row>
        <row r="721">
          <cell r="A721">
            <v>189100</v>
          </cell>
          <cell r="B721">
            <v>9189000</v>
          </cell>
        </row>
        <row r="722">
          <cell r="A722">
            <v>190010</v>
          </cell>
          <cell r="B722">
            <v>9190000</v>
          </cell>
        </row>
        <row r="723">
          <cell r="A723">
            <v>190100</v>
          </cell>
          <cell r="B723">
            <v>9190000</v>
          </cell>
        </row>
        <row r="724">
          <cell r="A724">
            <v>190106</v>
          </cell>
          <cell r="B724">
            <v>9190000</v>
          </cell>
        </row>
        <row r="725">
          <cell r="A725">
            <v>190107</v>
          </cell>
          <cell r="B725">
            <v>9190000</v>
          </cell>
        </row>
        <row r="726">
          <cell r="A726">
            <v>190108</v>
          </cell>
          <cell r="B726">
            <v>9190000</v>
          </cell>
        </row>
        <row r="727">
          <cell r="A727">
            <v>190110</v>
          </cell>
          <cell r="B727">
            <v>9190000</v>
          </cell>
        </row>
        <row r="728">
          <cell r="A728">
            <v>190111</v>
          </cell>
          <cell r="B728">
            <v>9190000</v>
          </cell>
        </row>
        <row r="729">
          <cell r="A729">
            <v>190112</v>
          </cell>
          <cell r="B729">
            <v>9190000</v>
          </cell>
        </row>
        <row r="730">
          <cell r="A730">
            <v>190113</v>
          </cell>
          <cell r="B730">
            <v>9190000</v>
          </cell>
        </row>
        <row r="731">
          <cell r="A731">
            <v>190124</v>
          </cell>
          <cell r="B731">
            <v>9190000</v>
          </cell>
        </row>
        <row r="732">
          <cell r="A732">
            <v>190125</v>
          </cell>
          <cell r="B732">
            <v>9190000</v>
          </cell>
        </row>
        <row r="733">
          <cell r="A733">
            <v>190130</v>
          </cell>
          <cell r="B733">
            <v>9190000</v>
          </cell>
        </row>
        <row r="734">
          <cell r="A734">
            <v>190131</v>
          </cell>
          <cell r="B734">
            <v>9190000</v>
          </cell>
        </row>
        <row r="735">
          <cell r="A735">
            <v>190132</v>
          </cell>
          <cell r="B735">
            <v>9190000</v>
          </cell>
        </row>
        <row r="736">
          <cell r="A736">
            <v>190144</v>
          </cell>
          <cell r="B736">
            <v>9190000</v>
          </cell>
        </row>
        <row r="737">
          <cell r="A737">
            <v>190145</v>
          </cell>
          <cell r="B737">
            <v>9190000</v>
          </cell>
        </row>
        <row r="738">
          <cell r="A738">
            <v>190146</v>
          </cell>
          <cell r="B738">
            <v>9190000</v>
          </cell>
        </row>
        <row r="739">
          <cell r="A739">
            <v>190148</v>
          </cell>
          <cell r="B739">
            <v>9190000</v>
          </cell>
        </row>
        <row r="740">
          <cell r="A740">
            <v>190180</v>
          </cell>
          <cell r="B740">
            <v>9190000</v>
          </cell>
        </row>
        <row r="741">
          <cell r="A741">
            <v>190181</v>
          </cell>
          <cell r="B741">
            <v>9190000</v>
          </cell>
        </row>
        <row r="742">
          <cell r="A742">
            <v>190190</v>
          </cell>
          <cell r="B742">
            <v>9190000</v>
          </cell>
        </row>
        <row r="743">
          <cell r="A743">
            <v>190191</v>
          </cell>
          <cell r="B743">
            <v>9190000</v>
          </cell>
        </row>
        <row r="744">
          <cell r="A744">
            <v>190208</v>
          </cell>
          <cell r="B744">
            <v>9190000</v>
          </cell>
        </row>
        <row r="745">
          <cell r="A745">
            <v>190210</v>
          </cell>
          <cell r="B745">
            <v>9190000</v>
          </cell>
        </row>
        <row r="746">
          <cell r="A746">
            <v>190212</v>
          </cell>
          <cell r="B746">
            <v>9190000</v>
          </cell>
        </row>
        <row r="747">
          <cell r="A747">
            <v>190216</v>
          </cell>
          <cell r="B747">
            <v>9190000</v>
          </cell>
        </row>
        <row r="748">
          <cell r="A748">
            <v>190217</v>
          </cell>
          <cell r="B748">
            <v>9190000</v>
          </cell>
        </row>
        <row r="749">
          <cell r="A749">
            <v>190218</v>
          </cell>
          <cell r="B749">
            <v>9190000</v>
          </cell>
        </row>
        <row r="750">
          <cell r="A750">
            <v>190219</v>
          </cell>
          <cell r="B750">
            <v>9190000</v>
          </cell>
        </row>
        <row r="751">
          <cell r="A751">
            <v>190220</v>
          </cell>
          <cell r="B751">
            <v>9190000</v>
          </cell>
        </row>
        <row r="752">
          <cell r="A752">
            <v>190222</v>
          </cell>
          <cell r="B752">
            <v>9190000</v>
          </cell>
        </row>
        <row r="753">
          <cell r="A753">
            <v>190224</v>
          </cell>
          <cell r="B753">
            <v>9190000</v>
          </cell>
        </row>
        <row r="754">
          <cell r="A754">
            <v>190225</v>
          </cell>
          <cell r="B754">
            <v>9190000</v>
          </cell>
        </row>
        <row r="755">
          <cell r="A755">
            <v>190231</v>
          </cell>
          <cell r="B755">
            <v>9190000</v>
          </cell>
        </row>
        <row r="756">
          <cell r="A756">
            <v>190232</v>
          </cell>
          <cell r="B756">
            <v>9190000</v>
          </cell>
        </row>
        <row r="757">
          <cell r="A757">
            <v>190234</v>
          </cell>
          <cell r="B757">
            <v>9190000</v>
          </cell>
        </row>
        <row r="758">
          <cell r="A758">
            <v>190237</v>
          </cell>
          <cell r="B758">
            <v>9190000</v>
          </cell>
        </row>
        <row r="759">
          <cell r="A759">
            <v>190240</v>
          </cell>
          <cell r="B759">
            <v>9190000</v>
          </cell>
        </row>
        <row r="760">
          <cell r="A760">
            <v>190241</v>
          </cell>
          <cell r="B760">
            <v>9190000</v>
          </cell>
        </row>
        <row r="761">
          <cell r="A761">
            <v>190242</v>
          </cell>
          <cell r="B761">
            <v>9190000</v>
          </cell>
        </row>
        <row r="762">
          <cell r="A762">
            <v>190243</v>
          </cell>
          <cell r="B762">
            <v>9190000</v>
          </cell>
        </row>
        <row r="763">
          <cell r="A763">
            <v>190244</v>
          </cell>
          <cell r="B763">
            <v>9190000</v>
          </cell>
        </row>
        <row r="764">
          <cell r="A764">
            <v>190248</v>
          </cell>
          <cell r="B764">
            <v>9190000</v>
          </cell>
        </row>
        <row r="765">
          <cell r="A765">
            <v>190250</v>
          </cell>
          <cell r="B765">
            <v>9190000</v>
          </cell>
        </row>
        <row r="766">
          <cell r="A766">
            <v>190253</v>
          </cell>
          <cell r="B766">
            <v>9190000</v>
          </cell>
        </row>
        <row r="767">
          <cell r="A767">
            <v>190254</v>
          </cell>
          <cell r="B767">
            <v>9190000</v>
          </cell>
        </row>
        <row r="768">
          <cell r="A768">
            <v>190255</v>
          </cell>
          <cell r="B768">
            <v>9190000</v>
          </cell>
        </row>
        <row r="769">
          <cell r="A769">
            <v>190256</v>
          </cell>
          <cell r="B769">
            <v>9190000</v>
          </cell>
        </row>
        <row r="770">
          <cell r="A770">
            <v>190258</v>
          </cell>
          <cell r="B770">
            <v>9190000</v>
          </cell>
        </row>
        <row r="771">
          <cell r="A771">
            <v>190266</v>
          </cell>
          <cell r="B771">
            <v>9190000</v>
          </cell>
        </row>
        <row r="772">
          <cell r="A772">
            <v>190297</v>
          </cell>
          <cell r="B772">
            <v>9190000</v>
          </cell>
        </row>
        <row r="773">
          <cell r="A773">
            <v>190319</v>
          </cell>
          <cell r="B773">
            <v>9190000</v>
          </cell>
        </row>
        <row r="774">
          <cell r="A774">
            <v>190351</v>
          </cell>
          <cell r="B774">
            <v>9190000</v>
          </cell>
        </row>
        <row r="775">
          <cell r="A775">
            <v>190365</v>
          </cell>
          <cell r="B775">
            <v>9190000</v>
          </cell>
        </row>
        <row r="776">
          <cell r="A776">
            <v>190368</v>
          </cell>
          <cell r="B776">
            <v>9190000</v>
          </cell>
        </row>
        <row r="777">
          <cell r="A777">
            <v>190389</v>
          </cell>
          <cell r="B777">
            <v>9190000</v>
          </cell>
        </row>
        <row r="778">
          <cell r="A778">
            <v>190393</v>
          </cell>
          <cell r="B778">
            <v>9190000</v>
          </cell>
        </row>
        <row r="779">
          <cell r="A779">
            <v>190407</v>
          </cell>
          <cell r="B779">
            <v>9190000</v>
          </cell>
        </row>
        <row r="780">
          <cell r="A780">
            <v>190417</v>
          </cell>
          <cell r="B780">
            <v>9190000</v>
          </cell>
        </row>
        <row r="781">
          <cell r="A781">
            <v>190419</v>
          </cell>
          <cell r="B781">
            <v>9190000</v>
          </cell>
        </row>
        <row r="782">
          <cell r="A782">
            <v>190425</v>
          </cell>
          <cell r="B782">
            <v>9190000</v>
          </cell>
        </row>
        <row r="783">
          <cell r="A783">
            <v>190426</v>
          </cell>
          <cell r="B783">
            <v>9190000</v>
          </cell>
        </row>
        <row r="784">
          <cell r="A784">
            <v>190431</v>
          </cell>
          <cell r="B784">
            <v>9190000</v>
          </cell>
        </row>
        <row r="785">
          <cell r="A785">
            <v>190433</v>
          </cell>
          <cell r="B785">
            <v>9190000</v>
          </cell>
        </row>
        <row r="786">
          <cell r="A786">
            <v>190434</v>
          </cell>
          <cell r="B786">
            <v>9190000</v>
          </cell>
        </row>
        <row r="787">
          <cell r="A787">
            <v>190435</v>
          </cell>
          <cell r="B787">
            <v>9190000</v>
          </cell>
        </row>
        <row r="788">
          <cell r="A788">
            <v>190436</v>
          </cell>
          <cell r="B788">
            <v>9190000</v>
          </cell>
        </row>
        <row r="789">
          <cell r="A789">
            <v>190444</v>
          </cell>
          <cell r="B789">
            <v>9190000</v>
          </cell>
        </row>
        <row r="790">
          <cell r="A790">
            <v>190445</v>
          </cell>
          <cell r="B790">
            <v>9190000</v>
          </cell>
        </row>
        <row r="791">
          <cell r="A791">
            <v>190448</v>
          </cell>
          <cell r="B791">
            <v>9190000</v>
          </cell>
        </row>
        <row r="792">
          <cell r="A792">
            <v>190457</v>
          </cell>
          <cell r="B792">
            <v>9190000</v>
          </cell>
        </row>
        <row r="793">
          <cell r="A793">
            <v>190459</v>
          </cell>
          <cell r="B793">
            <v>9190000</v>
          </cell>
        </row>
        <row r="794">
          <cell r="A794">
            <v>190463</v>
          </cell>
          <cell r="B794">
            <v>9190000</v>
          </cell>
        </row>
        <row r="795">
          <cell r="A795">
            <v>190485</v>
          </cell>
          <cell r="B795">
            <v>9190000</v>
          </cell>
        </row>
        <row r="796">
          <cell r="A796">
            <v>190501</v>
          </cell>
          <cell r="B796">
            <v>9190000</v>
          </cell>
        </row>
        <row r="797">
          <cell r="A797">
            <v>190510</v>
          </cell>
          <cell r="B797">
            <v>9190000</v>
          </cell>
        </row>
        <row r="798">
          <cell r="A798">
            <v>190520</v>
          </cell>
          <cell r="B798">
            <v>9190000</v>
          </cell>
        </row>
        <row r="799">
          <cell r="A799">
            <v>190561</v>
          </cell>
          <cell r="B799">
            <v>9190000</v>
          </cell>
        </row>
        <row r="800">
          <cell r="A800">
            <v>190640</v>
          </cell>
          <cell r="B800">
            <v>9190000</v>
          </cell>
        </row>
        <row r="801">
          <cell r="A801">
            <v>190641</v>
          </cell>
          <cell r="B801">
            <v>9190000</v>
          </cell>
        </row>
        <row r="802">
          <cell r="A802">
            <v>190642</v>
          </cell>
          <cell r="B802">
            <v>9190000</v>
          </cell>
        </row>
        <row r="803">
          <cell r="A803">
            <v>190643</v>
          </cell>
          <cell r="B803">
            <v>9190000</v>
          </cell>
        </row>
        <row r="804">
          <cell r="A804">
            <v>190700</v>
          </cell>
          <cell r="B804">
            <v>9190000</v>
          </cell>
        </row>
        <row r="805">
          <cell r="A805">
            <v>190738</v>
          </cell>
          <cell r="B805">
            <v>9190000</v>
          </cell>
        </row>
        <row r="806">
          <cell r="A806">
            <v>190745</v>
          </cell>
          <cell r="B806">
            <v>9190000</v>
          </cell>
        </row>
        <row r="807">
          <cell r="A807">
            <v>190746</v>
          </cell>
          <cell r="B807">
            <v>9190000</v>
          </cell>
        </row>
        <row r="808">
          <cell r="A808">
            <v>190748</v>
          </cell>
          <cell r="B808">
            <v>9190000</v>
          </cell>
        </row>
        <row r="809">
          <cell r="A809">
            <v>190800</v>
          </cell>
          <cell r="B809">
            <v>9190000</v>
          </cell>
        </row>
        <row r="810">
          <cell r="A810">
            <v>190910</v>
          </cell>
          <cell r="B810">
            <v>9190000</v>
          </cell>
        </row>
        <row r="811">
          <cell r="A811">
            <v>190912</v>
          </cell>
          <cell r="B811">
            <v>9190000</v>
          </cell>
        </row>
        <row r="812">
          <cell r="A812">
            <v>190925</v>
          </cell>
          <cell r="B812">
            <v>9190000</v>
          </cell>
        </row>
        <row r="813">
          <cell r="A813">
            <v>190926</v>
          </cell>
          <cell r="B813">
            <v>9190000</v>
          </cell>
        </row>
        <row r="814">
          <cell r="A814">
            <v>190961</v>
          </cell>
          <cell r="B814">
            <v>9190000</v>
          </cell>
        </row>
        <row r="815">
          <cell r="A815">
            <v>201100</v>
          </cell>
          <cell r="B815">
            <v>9201000</v>
          </cell>
        </row>
        <row r="816">
          <cell r="A816">
            <v>204410</v>
          </cell>
          <cell r="B816">
            <v>9204000</v>
          </cell>
        </row>
        <row r="817">
          <cell r="A817">
            <v>204430</v>
          </cell>
          <cell r="B817">
            <v>9204000</v>
          </cell>
        </row>
        <row r="818">
          <cell r="A818">
            <v>204440</v>
          </cell>
          <cell r="B818">
            <v>9204000</v>
          </cell>
        </row>
        <row r="819">
          <cell r="A819">
            <v>204450</v>
          </cell>
          <cell r="B819">
            <v>9204000</v>
          </cell>
        </row>
        <row r="820">
          <cell r="A820">
            <v>204600</v>
          </cell>
          <cell r="B820">
            <v>9204000</v>
          </cell>
        </row>
        <row r="821">
          <cell r="A821">
            <v>204610</v>
          </cell>
          <cell r="B821">
            <v>9204000</v>
          </cell>
        </row>
        <row r="822">
          <cell r="A822">
            <v>204620</v>
          </cell>
          <cell r="B822">
            <v>9204000</v>
          </cell>
        </row>
        <row r="823">
          <cell r="A823">
            <v>207410</v>
          </cell>
          <cell r="B823">
            <v>9207000</v>
          </cell>
        </row>
        <row r="824">
          <cell r="A824">
            <v>207430</v>
          </cell>
          <cell r="B824">
            <v>9207000</v>
          </cell>
        </row>
        <row r="825">
          <cell r="A825">
            <v>207440</v>
          </cell>
          <cell r="B825">
            <v>9207000</v>
          </cell>
        </row>
        <row r="826">
          <cell r="A826">
            <v>207450</v>
          </cell>
          <cell r="B826">
            <v>9207000</v>
          </cell>
        </row>
        <row r="827">
          <cell r="A827">
            <v>211100</v>
          </cell>
          <cell r="B827">
            <v>9211000</v>
          </cell>
        </row>
        <row r="828">
          <cell r="A828">
            <v>211325</v>
          </cell>
          <cell r="B828">
            <v>9211000</v>
          </cell>
        </row>
        <row r="829">
          <cell r="A829">
            <v>211350</v>
          </cell>
          <cell r="B829">
            <v>9211000</v>
          </cell>
        </row>
        <row r="830">
          <cell r="A830">
            <v>214100</v>
          </cell>
          <cell r="B830">
            <v>9214000</v>
          </cell>
        </row>
        <row r="831">
          <cell r="A831">
            <v>215120</v>
          </cell>
          <cell r="B831">
            <v>9215100</v>
          </cell>
        </row>
        <row r="832">
          <cell r="A832">
            <v>215140</v>
          </cell>
          <cell r="B832">
            <v>9215100</v>
          </cell>
        </row>
        <row r="833">
          <cell r="A833">
            <v>215150</v>
          </cell>
          <cell r="B833">
            <v>9215100</v>
          </cell>
        </row>
        <row r="834">
          <cell r="A834">
            <v>215180</v>
          </cell>
          <cell r="B834">
            <v>9215100</v>
          </cell>
        </row>
        <row r="835">
          <cell r="A835">
            <v>215200</v>
          </cell>
          <cell r="B835">
            <v>9215100</v>
          </cell>
        </row>
        <row r="836">
          <cell r="A836">
            <v>215220</v>
          </cell>
          <cell r="B836">
            <v>9215100</v>
          </cell>
        </row>
        <row r="837">
          <cell r="A837">
            <v>215240</v>
          </cell>
          <cell r="B837">
            <v>9215100</v>
          </cell>
        </row>
        <row r="838">
          <cell r="A838">
            <v>215260</v>
          </cell>
          <cell r="B838">
            <v>9215100</v>
          </cell>
        </row>
        <row r="839">
          <cell r="A839">
            <v>215280</v>
          </cell>
          <cell r="B839">
            <v>9215100</v>
          </cell>
        </row>
        <row r="840">
          <cell r="A840">
            <v>215300</v>
          </cell>
          <cell r="B840">
            <v>9215100</v>
          </cell>
        </row>
        <row r="841">
          <cell r="A841">
            <v>215320</v>
          </cell>
          <cell r="B841">
            <v>9215100</v>
          </cell>
        </row>
        <row r="842">
          <cell r="A842">
            <v>215340</v>
          </cell>
          <cell r="B842">
            <v>9215100</v>
          </cell>
        </row>
        <row r="843">
          <cell r="A843">
            <v>215360</v>
          </cell>
          <cell r="B843">
            <v>9215100</v>
          </cell>
        </row>
        <row r="844">
          <cell r="A844">
            <v>215380</v>
          </cell>
          <cell r="B844">
            <v>9215100</v>
          </cell>
        </row>
        <row r="845">
          <cell r="A845">
            <v>215410</v>
          </cell>
          <cell r="B845">
            <v>9215100</v>
          </cell>
        </row>
        <row r="846">
          <cell r="A846">
            <v>215420</v>
          </cell>
          <cell r="B846">
            <v>9215100</v>
          </cell>
        </row>
        <row r="847">
          <cell r="A847">
            <v>215490</v>
          </cell>
          <cell r="B847">
            <v>9215100</v>
          </cell>
        </row>
        <row r="848">
          <cell r="A848">
            <v>215500</v>
          </cell>
          <cell r="B848">
            <v>9215100</v>
          </cell>
        </row>
        <row r="849">
          <cell r="A849">
            <v>215550</v>
          </cell>
          <cell r="B849">
            <v>9215100</v>
          </cell>
        </row>
        <row r="850">
          <cell r="A850">
            <v>215620</v>
          </cell>
          <cell r="B850">
            <v>9215100</v>
          </cell>
        </row>
        <row r="851">
          <cell r="A851">
            <v>216010</v>
          </cell>
          <cell r="B851">
            <v>9216000</v>
          </cell>
        </row>
        <row r="852">
          <cell r="A852">
            <v>216110</v>
          </cell>
          <cell r="B852">
            <v>9216100</v>
          </cell>
        </row>
        <row r="853">
          <cell r="A853">
            <v>216130</v>
          </cell>
          <cell r="B853">
            <v>9216100</v>
          </cell>
        </row>
        <row r="854">
          <cell r="A854">
            <v>216140</v>
          </cell>
          <cell r="B854">
            <v>9216100</v>
          </cell>
        </row>
        <row r="855">
          <cell r="A855">
            <v>216150</v>
          </cell>
          <cell r="B855">
            <v>9216100</v>
          </cell>
        </row>
        <row r="856">
          <cell r="A856">
            <v>216160</v>
          </cell>
          <cell r="B856">
            <v>9216100</v>
          </cell>
        </row>
        <row r="857">
          <cell r="A857">
            <v>216180</v>
          </cell>
          <cell r="B857">
            <v>9216100</v>
          </cell>
        </row>
        <row r="858">
          <cell r="A858">
            <v>216190</v>
          </cell>
          <cell r="B858">
            <v>9216100</v>
          </cell>
        </row>
        <row r="859">
          <cell r="A859">
            <v>216200</v>
          </cell>
          <cell r="B859">
            <v>9216100</v>
          </cell>
        </row>
        <row r="860">
          <cell r="A860">
            <v>217100</v>
          </cell>
          <cell r="B860">
            <v>9217000</v>
          </cell>
        </row>
        <row r="861">
          <cell r="A861">
            <v>219320</v>
          </cell>
          <cell r="B861">
            <v>9219000</v>
          </cell>
        </row>
        <row r="862">
          <cell r="A862">
            <v>219321</v>
          </cell>
          <cell r="B862">
            <v>9219000</v>
          </cell>
        </row>
        <row r="863">
          <cell r="A863">
            <v>219322</v>
          </cell>
          <cell r="B863">
            <v>9219000</v>
          </cell>
        </row>
        <row r="864">
          <cell r="A864">
            <v>221175</v>
          </cell>
          <cell r="B864">
            <v>9221000</v>
          </cell>
        </row>
        <row r="865">
          <cell r="A865">
            <v>221180</v>
          </cell>
          <cell r="B865">
            <v>9221000</v>
          </cell>
        </row>
        <row r="866">
          <cell r="A866">
            <v>221190</v>
          </cell>
          <cell r="B866">
            <v>9221000</v>
          </cell>
        </row>
        <row r="867">
          <cell r="A867">
            <v>221235</v>
          </cell>
          <cell r="B867">
            <v>9221000</v>
          </cell>
        </row>
        <row r="868">
          <cell r="A868">
            <v>221240</v>
          </cell>
          <cell r="B868">
            <v>9221000</v>
          </cell>
        </row>
        <row r="869">
          <cell r="A869">
            <v>221245</v>
          </cell>
          <cell r="B869">
            <v>9221000</v>
          </cell>
        </row>
        <row r="870">
          <cell r="A870">
            <v>221250</v>
          </cell>
          <cell r="B870">
            <v>9221000</v>
          </cell>
        </row>
        <row r="871">
          <cell r="A871">
            <v>221255</v>
          </cell>
          <cell r="B871">
            <v>9221000</v>
          </cell>
        </row>
        <row r="872">
          <cell r="A872">
            <v>221260</v>
          </cell>
          <cell r="B872">
            <v>9221000</v>
          </cell>
        </row>
        <row r="873">
          <cell r="A873">
            <v>221270</v>
          </cell>
          <cell r="B873">
            <v>9221000</v>
          </cell>
        </row>
        <row r="874">
          <cell r="A874">
            <v>221275</v>
          </cell>
          <cell r="B874">
            <v>9221000</v>
          </cell>
        </row>
        <row r="875">
          <cell r="A875">
            <v>221280</v>
          </cell>
          <cell r="B875">
            <v>9221000</v>
          </cell>
        </row>
        <row r="876">
          <cell r="A876">
            <v>221285</v>
          </cell>
          <cell r="B876">
            <v>9221000</v>
          </cell>
        </row>
        <row r="877">
          <cell r="A877">
            <v>221930</v>
          </cell>
          <cell r="B877">
            <v>9221000</v>
          </cell>
        </row>
        <row r="878">
          <cell r="A878">
            <v>221940</v>
          </cell>
          <cell r="B878">
            <v>9221000</v>
          </cell>
        </row>
        <row r="879">
          <cell r="A879">
            <v>221945</v>
          </cell>
          <cell r="B879">
            <v>9221000</v>
          </cell>
        </row>
        <row r="880">
          <cell r="A880">
            <v>221950</v>
          </cell>
          <cell r="B880">
            <v>9221000</v>
          </cell>
        </row>
        <row r="881">
          <cell r="A881">
            <v>222940</v>
          </cell>
          <cell r="B881">
            <v>9222000</v>
          </cell>
        </row>
        <row r="882">
          <cell r="A882">
            <v>223500</v>
          </cell>
          <cell r="B882">
            <v>9223000</v>
          </cell>
        </row>
        <row r="883">
          <cell r="A883">
            <v>224250</v>
          </cell>
          <cell r="B883">
            <v>9224000</v>
          </cell>
        </row>
        <row r="884">
          <cell r="A884">
            <v>224380</v>
          </cell>
          <cell r="B884">
            <v>9224000</v>
          </cell>
        </row>
        <row r="885">
          <cell r="A885">
            <v>224385</v>
          </cell>
          <cell r="B885">
            <v>9224000</v>
          </cell>
        </row>
        <row r="886">
          <cell r="A886">
            <v>224386</v>
          </cell>
          <cell r="B886">
            <v>9224000</v>
          </cell>
        </row>
        <row r="887">
          <cell r="A887">
            <v>224387</v>
          </cell>
          <cell r="B887">
            <v>9224000</v>
          </cell>
        </row>
        <row r="888">
          <cell r="A888">
            <v>224630</v>
          </cell>
          <cell r="B888">
            <v>9224000</v>
          </cell>
        </row>
        <row r="889">
          <cell r="A889">
            <v>224635</v>
          </cell>
          <cell r="B889">
            <v>9224000</v>
          </cell>
        </row>
        <row r="890">
          <cell r="A890">
            <v>224636</v>
          </cell>
          <cell r="B890">
            <v>9224000</v>
          </cell>
        </row>
        <row r="891">
          <cell r="A891">
            <v>224637</v>
          </cell>
          <cell r="B891">
            <v>9224000</v>
          </cell>
        </row>
        <row r="892">
          <cell r="A892">
            <v>224638</v>
          </cell>
          <cell r="B892">
            <v>9224000</v>
          </cell>
        </row>
        <row r="893">
          <cell r="A893">
            <v>224639</v>
          </cell>
          <cell r="B893">
            <v>9224000</v>
          </cell>
        </row>
        <row r="894">
          <cell r="A894">
            <v>226100</v>
          </cell>
          <cell r="B894">
            <v>9226000</v>
          </cell>
        </row>
        <row r="895">
          <cell r="A895">
            <v>227111</v>
          </cell>
          <cell r="B895">
            <v>9227000</v>
          </cell>
        </row>
        <row r="896">
          <cell r="A896">
            <v>228110</v>
          </cell>
          <cell r="B896">
            <v>9228100</v>
          </cell>
        </row>
        <row r="897">
          <cell r="A897">
            <v>228115</v>
          </cell>
          <cell r="B897">
            <v>9228100</v>
          </cell>
        </row>
        <row r="898">
          <cell r="A898">
            <v>228116</v>
          </cell>
          <cell r="B898">
            <v>9228100</v>
          </cell>
        </row>
        <row r="899">
          <cell r="A899">
            <v>228119</v>
          </cell>
          <cell r="B899">
            <v>9228100</v>
          </cell>
        </row>
        <row r="900">
          <cell r="A900">
            <v>228120</v>
          </cell>
          <cell r="B900">
            <v>9228100</v>
          </cell>
        </row>
        <row r="901">
          <cell r="A901">
            <v>228125</v>
          </cell>
          <cell r="B901">
            <v>9228100</v>
          </cell>
        </row>
        <row r="902">
          <cell r="A902">
            <v>228126</v>
          </cell>
          <cell r="B902">
            <v>9228100</v>
          </cell>
        </row>
        <row r="903">
          <cell r="A903">
            <v>228129</v>
          </cell>
          <cell r="B903">
            <v>9228100</v>
          </cell>
        </row>
        <row r="904">
          <cell r="A904">
            <v>228155</v>
          </cell>
          <cell r="B904">
            <v>9228100</v>
          </cell>
        </row>
        <row r="905">
          <cell r="A905">
            <v>228156</v>
          </cell>
          <cell r="B905">
            <v>9228100</v>
          </cell>
        </row>
        <row r="906">
          <cell r="A906">
            <v>228170</v>
          </cell>
          <cell r="B906">
            <v>9228100</v>
          </cell>
        </row>
        <row r="907">
          <cell r="A907">
            <v>228175</v>
          </cell>
          <cell r="B907">
            <v>9228100</v>
          </cell>
        </row>
        <row r="908">
          <cell r="A908">
            <v>228176</v>
          </cell>
          <cell r="B908">
            <v>9228100</v>
          </cell>
        </row>
        <row r="909">
          <cell r="A909">
            <v>228179</v>
          </cell>
          <cell r="B909">
            <v>9228100</v>
          </cell>
        </row>
        <row r="910">
          <cell r="A910">
            <v>228190</v>
          </cell>
          <cell r="B910">
            <v>9228100</v>
          </cell>
        </row>
        <row r="911">
          <cell r="A911">
            <v>228199</v>
          </cell>
          <cell r="B911">
            <v>9228100</v>
          </cell>
        </row>
        <row r="912">
          <cell r="A912">
            <v>228210</v>
          </cell>
          <cell r="B912">
            <v>9228200</v>
          </cell>
        </row>
        <row r="913">
          <cell r="A913">
            <v>228290</v>
          </cell>
          <cell r="B913">
            <v>9228200</v>
          </cell>
        </row>
        <row r="914">
          <cell r="A914">
            <v>228299</v>
          </cell>
          <cell r="B914">
            <v>9228200</v>
          </cell>
        </row>
        <row r="915">
          <cell r="A915">
            <v>228304</v>
          </cell>
          <cell r="B915">
            <v>9228300</v>
          </cell>
        </row>
        <row r="916">
          <cell r="A916">
            <v>228305</v>
          </cell>
          <cell r="B916">
            <v>9228300</v>
          </cell>
        </row>
        <row r="917">
          <cell r="A917">
            <v>228306</v>
          </cell>
          <cell r="B917">
            <v>9228300</v>
          </cell>
        </row>
        <row r="918">
          <cell r="A918">
            <v>228312</v>
          </cell>
          <cell r="B918">
            <v>9228300</v>
          </cell>
        </row>
        <row r="919">
          <cell r="A919">
            <v>228313</v>
          </cell>
          <cell r="B919">
            <v>9228300</v>
          </cell>
        </row>
        <row r="920">
          <cell r="A920">
            <v>228314</v>
          </cell>
          <cell r="B920">
            <v>9228300</v>
          </cell>
        </row>
        <row r="921">
          <cell r="A921">
            <v>228326</v>
          </cell>
          <cell r="B921">
            <v>9228300</v>
          </cell>
        </row>
        <row r="922">
          <cell r="A922">
            <v>228338</v>
          </cell>
          <cell r="B922">
            <v>9228300</v>
          </cell>
        </row>
        <row r="923">
          <cell r="A923">
            <v>228341</v>
          </cell>
          <cell r="B923">
            <v>9228300</v>
          </cell>
        </row>
        <row r="924">
          <cell r="A924">
            <v>228342</v>
          </cell>
          <cell r="B924">
            <v>9228300</v>
          </cell>
        </row>
        <row r="925">
          <cell r="A925">
            <v>228343</v>
          </cell>
          <cell r="B925">
            <v>9228300</v>
          </cell>
        </row>
        <row r="926">
          <cell r="A926">
            <v>228346</v>
          </cell>
          <cell r="B926">
            <v>9228300</v>
          </cell>
        </row>
        <row r="927">
          <cell r="A927">
            <v>228348</v>
          </cell>
          <cell r="B927">
            <v>9228300</v>
          </cell>
        </row>
        <row r="928">
          <cell r="A928">
            <v>228354</v>
          </cell>
          <cell r="B928">
            <v>9228300</v>
          </cell>
        </row>
        <row r="929">
          <cell r="A929">
            <v>228355</v>
          </cell>
          <cell r="B929">
            <v>9228300</v>
          </cell>
        </row>
        <row r="930">
          <cell r="A930">
            <v>228361</v>
          </cell>
          <cell r="B930">
            <v>9228300</v>
          </cell>
        </row>
        <row r="931">
          <cell r="A931">
            <v>228362</v>
          </cell>
          <cell r="B931">
            <v>9228300</v>
          </cell>
        </row>
        <row r="932">
          <cell r="A932">
            <v>228363</v>
          </cell>
          <cell r="B932">
            <v>9228300</v>
          </cell>
        </row>
        <row r="933">
          <cell r="A933">
            <v>228364</v>
          </cell>
          <cell r="B933">
            <v>9228300</v>
          </cell>
        </row>
        <row r="934">
          <cell r="A934">
            <v>228365</v>
          </cell>
          <cell r="B934">
            <v>9228300</v>
          </cell>
        </row>
        <row r="935">
          <cell r="A935">
            <v>228366</v>
          </cell>
          <cell r="B935">
            <v>9228300</v>
          </cell>
        </row>
        <row r="936">
          <cell r="A936">
            <v>228367</v>
          </cell>
          <cell r="B936">
            <v>9228300</v>
          </cell>
        </row>
        <row r="937">
          <cell r="A937">
            <v>228368</v>
          </cell>
          <cell r="B937">
            <v>9228300</v>
          </cell>
        </row>
        <row r="938">
          <cell r="A938">
            <v>228369</v>
          </cell>
          <cell r="B938">
            <v>9228300</v>
          </cell>
        </row>
        <row r="939">
          <cell r="A939">
            <v>228371</v>
          </cell>
          <cell r="B939">
            <v>9228300</v>
          </cell>
        </row>
        <row r="940">
          <cell r="A940">
            <v>228372</v>
          </cell>
          <cell r="B940">
            <v>9228300</v>
          </cell>
        </row>
        <row r="941">
          <cell r="A941">
            <v>228373</v>
          </cell>
          <cell r="B941">
            <v>9228300</v>
          </cell>
        </row>
        <row r="942">
          <cell r="A942">
            <v>228374</v>
          </cell>
          <cell r="B942">
            <v>9228300</v>
          </cell>
        </row>
        <row r="943">
          <cell r="A943">
            <v>228375</v>
          </cell>
          <cell r="B943">
            <v>9228300</v>
          </cell>
        </row>
        <row r="944">
          <cell r="A944">
            <v>228376</v>
          </cell>
          <cell r="B944">
            <v>9228300</v>
          </cell>
        </row>
        <row r="945">
          <cell r="A945">
            <v>228377</v>
          </cell>
          <cell r="B945">
            <v>9228300</v>
          </cell>
        </row>
        <row r="946">
          <cell r="A946">
            <v>228380</v>
          </cell>
          <cell r="B946">
            <v>9228300</v>
          </cell>
        </row>
        <row r="947">
          <cell r="A947">
            <v>228381</v>
          </cell>
          <cell r="B947">
            <v>9228300</v>
          </cell>
        </row>
        <row r="948">
          <cell r="A948">
            <v>228385</v>
          </cell>
          <cell r="B948">
            <v>9228300</v>
          </cell>
        </row>
        <row r="949">
          <cell r="A949">
            <v>228393</v>
          </cell>
          <cell r="B949">
            <v>9228300</v>
          </cell>
        </row>
        <row r="950">
          <cell r="A950">
            <v>228395</v>
          </cell>
          <cell r="B950">
            <v>9228300</v>
          </cell>
        </row>
        <row r="951">
          <cell r="A951">
            <v>228396</v>
          </cell>
          <cell r="B951">
            <v>9228300</v>
          </cell>
        </row>
        <row r="952">
          <cell r="A952">
            <v>228397</v>
          </cell>
          <cell r="B952">
            <v>9228300</v>
          </cell>
        </row>
        <row r="953">
          <cell r="A953">
            <v>228398</v>
          </cell>
          <cell r="B953">
            <v>9228300</v>
          </cell>
        </row>
        <row r="954">
          <cell r="A954">
            <v>228399</v>
          </cell>
          <cell r="B954">
            <v>9228300</v>
          </cell>
        </row>
        <row r="955">
          <cell r="A955">
            <v>228473</v>
          </cell>
          <cell r="B955">
            <v>9228400</v>
          </cell>
        </row>
        <row r="956">
          <cell r="A956">
            <v>228474</v>
          </cell>
          <cell r="B956">
            <v>9228400</v>
          </cell>
        </row>
        <row r="957">
          <cell r="A957">
            <v>228475</v>
          </cell>
          <cell r="B957">
            <v>9228400</v>
          </cell>
        </row>
        <row r="958">
          <cell r="A958">
            <v>228476</v>
          </cell>
          <cell r="B958">
            <v>9228400</v>
          </cell>
        </row>
        <row r="959">
          <cell r="A959">
            <v>228500</v>
          </cell>
          <cell r="B959">
            <v>9228300</v>
          </cell>
        </row>
        <row r="960">
          <cell r="A960">
            <v>228570</v>
          </cell>
          <cell r="B960">
            <v>9228300</v>
          </cell>
        </row>
        <row r="961">
          <cell r="A961">
            <v>228583</v>
          </cell>
          <cell r="B961">
            <v>9228300</v>
          </cell>
        </row>
        <row r="962">
          <cell r="A962">
            <v>228584</v>
          </cell>
          <cell r="B962">
            <v>9228300</v>
          </cell>
        </row>
        <row r="963">
          <cell r="A963">
            <v>230100</v>
          </cell>
          <cell r="B963">
            <v>9230000</v>
          </cell>
        </row>
        <row r="964">
          <cell r="A964">
            <v>231020</v>
          </cell>
          <cell r="B964">
            <v>9231000</v>
          </cell>
        </row>
        <row r="965">
          <cell r="A965">
            <v>231050</v>
          </cell>
          <cell r="B965">
            <v>9231000</v>
          </cell>
        </row>
        <row r="966">
          <cell r="A966">
            <v>231051</v>
          </cell>
          <cell r="B966">
            <v>9231000</v>
          </cell>
        </row>
        <row r="967">
          <cell r="A967">
            <v>232100</v>
          </cell>
          <cell r="B967">
            <v>9232000</v>
          </cell>
        </row>
        <row r="968">
          <cell r="A968">
            <v>232110</v>
          </cell>
          <cell r="B968">
            <v>9232000</v>
          </cell>
        </row>
        <row r="969">
          <cell r="A969">
            <v>232155</v>
          </cell>
          <cell r="B969">
            <v>9232000</v>
          </cell>
        </row>
        <row r="970">
          <cell r="A970">
            <v>232156</v>
          </cell>
          <cell r="B970">
            <v>9232000</v>
          </cell>
        </row>
        <row r="971">
          <cell r="A971">
            <v>232201</v>
          </cell>
          <cell r="B971">
            <v>9232000</v>
          </cell>
        </row>
        <row r="972">
          <cell r="A972">
            <v>232202</v>
          </cell>
          <cell r="B972">
            <v>9232000</v>
          </cell>
        </row>
        <row r="973">
          <cell r="A973">
            <v>232204</v>
          </cell>
          <cell r="B973">
            <v>9232000</v>
          </cell>
        </row>
        <row r="974">
          <cell r="A974">
            <v>232205</v>
          </cell>
          <cell r="B974">
            <v>9232000</v>
          </cell>
        </row>
        <row r="975">
          <cell r="A975">
            <v>232220</v>
          </cell>
          <cell r="B975">
            <v>9232000</v>
          </cell>
        </row>
        <row r="976">
          <cell r="A976">
            <v>232263</v>
          </cell>
          <cell r="B976">
            <v>9232000</v>
          </cell>
        </row>
        <row r="977">
          <cell r="A977">
            <v>232270</v>
          </cell>
          <cell r="B977">
            <v>9232000</v>
          </cell>
        </row>
        <row r="978">
          <cell r="A978">
            <v>232293</v>
          </cell>
          <cell r="B978">
            <v>9232000</v>
          </cell>
        </row>
        <row r="979">
          <cell r="A979">
            <v>232350</v>
          </cell>
          <cell r="B979">
            <v>9232000</v>
          </cell>
        </row>
        <row r="980">
          <cell r="A980">
            <v>232407</v>
          </cell>
          <cell r="B980">
            <v>9232000</v>
          </cell>
        </row>
        <row r="981">
          <cell r="A981">
            <v>232408</v>
          </cell>
          <cell r="B981">
            <v>9232000</v>
          </cell>
        </row>
        <row r="982">
          <cell r="A982">
            <v>232420</v>
          </cell>
          <cell r="B982">
            <v>9232000</v>
          </cell>
        </row>
        <row r="983">
          <cell r="A983">
            <v>232425</v>
          </cell>
          <cell r="B983">
            <v>9232000</v>
          </cell>
        </row>
        <row r="984">
          <cell r="A984">
            <v>232430</v>
          </cell>
          <cell r="B984">
            <v>9232000</v>
          </cell>
        </row>
        <row r="985">
          <cell r="A985">
            <v>232440</v>
          </cell>
          <cell r="B985">
            <v>9232000</v>
          </cell>
        </row>
        <row r="986">
          <cell r="A986">
            <v>232445</v>
          </cell>
          <cell r="B986">
            <v>9232000</v>
          </cell>
        </row>
        <row r="987">
          <cell r="A987">
            <v>232460</v>
          </cell>
          <cell r="B987">
            <v>9232000</v>
          </cell>
        </row>
        <row r="988">
          <cell r="A988">
            <v>232490</v>
          </cell>
          <cell r="B988">
            <v>9232000</v>
          </cell>
        </row>
        <row r="989">
          <cell r="A989">
            <v>232500</v>
          </cell>
          <cell r="B989">
            <v>9232000</v>
          </cell>
        </row>
        <row r="990">
          <cell r="A990">
            <v>232505</v>
          </cell>
          <cell r="B990">
            <v>9232000</v>
          </cell>
        </row>
        <row r="991">
          <cell r="A991">
            <v>232510</v>
          </cell>
          <cell r="B991">
            <v>9232000</v>
          </cell>
        </row>
        <row r="992">
          <cell r="A992">
            <v>232520</v>
          </cell>
          <cell r="B992">
            <v>9232000</v>
          </cell>
        </row>
        <row r="993">
          <cell r="A993">
            <v>232530</v>
          </cell>
          <cell r="B993">
            <v>9232000</v>
          </cell>
        </row>
        <row r="994">
          <cell r="A994">
            <v>232540</v>
          </cell>
          <cell r="B994">
            <v>9232000</v>
          </cell>
        </row>
        <row r="995">
          <cell r="A995">
            <v>232550</v>
          </cell>
          <cell r="B995">
            <v>9232000</v>
          </cell>
        </row>
        <row r="996">
          <cell r="A996">
            <v>232585</v>
          </cell>
          <cell r="B996">
            <v>9232000</v>
          </cell>
        </row>
        <row r="997">
          <cell r="A997">
            <v>232588</v>
          </cell>
          <cell r="B997">
            <v>9232000</v>
          </cell>
        </row>
        <row r="998">
          <cell r="A998">
            <v>232591</v>
          </cell>
          <cell r="B998">
            <v>9232000</v>
          </cell>
        </row>
        <row r="999">
          <cell r="A999">
            <v>232610</v>
          </cell>
          <cell r="B999">
            <v>9232000</v>
          </cell>
        </row>
        <row r="1000">
          <cell r="A1000">
            <v>232620</v>
          </cell>
          <cell r="B1000">
            <v>9232000</v>
          </cell>
        </row>
        <row r="1001">
          <cell r="A1001">
            <v>232623</v>
          </cell>
          <cell r="B1001">
            <v>9232000</v>
          </cell>
        </row>
        <row r="1002">
          <cell r="A1002">
            <v>232624</v>
          </cell>
          <cell r="B1002">
            <v>9232000</v>
          </cell>
        </row>
        <row r="1003">
          <cell r="A1003">
            <v>232626</v>
          </cell>
          <cell r="B1003">
            <v>9232000</v>
          </cell>
        </row>
        <row r="1004">
          <cell r="A1004">
            <v>232629</v>
          </cell>
          <cell r="B1004">
            <v>9232000</v>
          </cell>
        </row>
        <row r="1005">
          <cell r="A1005">
            <v>232630</v>
          </cell>
          <cell r="B1005">
            <v>9232000</v>
          </cell>
        </row>
        <row r="1006">
          <cell r="A1006">
            <v>232634</v>
          </cell>
          <cell r="B1006">
            <v>9232000</v>
          </cell>
        </row>
        <row r="1007">
          <cell r="A1007">
            <v>232636</v>
          </cell>
          <cell r="B1007">
            <v>9232000</v>
          </cell>
        </row>
        <row r="1008">
          <cell r="A1008">
            <v>232637</v>
          </cell>
          <cell r="B1008">
            <v>9232000</v>
          </cell>
        </row>
        <row r="1009">
          <cell r="A1009">
            <v>232638</v>
          </cell>
          <cell r="B1009">
            <v>9232000</v>
          </cell>
        </row>
        <row r="1010">
          <cell r="A1010">
            <v>232639</v>
          </cell>
          <cell r="B1010">
            <v>9232000</v>
          </cell>
        </row>
        <row r="1011">
          <cell r="A1011">
            <v>232640</v>
          </cell>
          <cell r="B1011">
            <v>9232000</v>
          </cell>
        </row>
        <row r="1012">
          <cell r="A1012">
            <v>232641</v>
          </cell>
          <cell r="B1012">
            <v>9232000</v>
          </cell>
        </row>
        <row r="1013">
          <cell r="A1013">
            <v>232642</v>
          </cell>
          <cell r="B1013">
            <v>9232000</v>
          </cell>
        </row>
        <row r="1014">
          <cell r="A1014">
            <v>232645</v>
          </cell>
          <cell r="B1014">
            <v>9232000</v>
          </cell>
        </row>
        <row r="1015">
          <cell r="A1015">
            <v>232646</v>
          </cell>
          <cell r="B1015">
            <v>9232000</v>
          </cell>
        </row>
        <row r="1016">
          <cell r="A1016">
            <v>232647</v>
          </cell>
          <cell r="B1016">
            <v>9232000</v>
          </cell>
        </row>
        <row r="1017">
          <cell r="A1017">
            <v>232649</v>
          </cell>
          <cell r="B1017">
            <v>9232000</v>
          </cell>
        </row>
        <row r="1018">
          <cell r="A1018">
            <v>232650</v>
          </cell>
          <cell r="B1018">
            <v>9232000</v>
          </cell>
        </row>
        <row r="1019">
          <cell r="A1019">
            <v>232651</v>
          </cell>
          <cell r="B1019">
            <v>9232000</v>
          </cell>
        </row>
        <row r="1020">
          <cell r="A1020">
            <v>232653</v>
          </cell>
          <cell r="B1020">
            <v>9232000</v>
          </cell>
        </row>
        <row r="1021">
          <cell r="A1021">
            <v>232655</v>
          </cell>
          <cell r="B1021">
            <v>9232000</v>
          </cell>
        </row>
        <row r="1022">
          <cell r="A1022">
            <v>232656</v>
          </cell>
          <cell r="B1022">
            <v>9232000</v>
          </cell>
        </row>
        <row r="1023">
          <cell r="A1023">
            <v>232657</v>
          </cell>
          <cell r="B1023">
            <v>9232000</v>
          </cell>
        </row>
        <row r="1024">
          <cell r="A1024">
            <v>232658</v>
          </cell>
          <cell r="B1024">
            <v>9232000</v>
          </cell>
        </row>
        <row r="1025">
          <cell r="A1025">
            <v>232659</v>
          </cell>
          <cell r="B1025">
            <v>9232000</v>
          </cell>
        </row>
        <row r="1026">
          <cell r="A1026">
            <v>232660</v>
          </cell>
          <cell r="B1026">
            <v>9232000</v>
          </cell>
        </row>
        <row r="1027">
          <cell r="A1027">
            <v>232665</v>
          </cell>
          <cell r="B1027">
            <v>9232000</v>
          </cell>
        </row>
        <row r="1028">
          <cell r="A1028">
            <v>232670</v>
          </cell>
          <cell r="B1028">
            <v>9232000</v>
          </cell>
        </row>
        <row r="1029">
          <cell r="A1029">
            <v>232671</v>
          </cell>
          <cell r="B1029">
            <v>9232000</v>
          </cell>
        </row>
        <row r="1030">
          <cell r="A1030">
            <v>232675</v>
          </cell>
          <cell r="B1030">
            <v>9232000</v>
          </cell>
        </row>
        <row r="1031">
          <cell r="A1031">
            <v>232676</v>
          </cell>
          <cell r="B1031">
            <v>9232000</v>
          </cell>
        </row>
        <row r="1032">
          <cell r="A1032">
            <v>232680</v>
          </cell>
          <cell r="B1032">
            <v>9232000</v>
          </cell>
        </row>
        <row r="1033">
          <cell r="A1033">
            <v>232685</v>
          </cell>
          <cell r="B1033">
            <v>9232000</v>
          </cell>
        </row>
        <row r="1034">
          <cell r="A1034">
            <v>232690</v>
          </cell>
          <cell r="B1034">
            <v>9232000</v>
          </cell>
        </row>
        <row r="1035">
          <cell r="A1035">
            <v>232691</v>
          </cell>
          <cell r="B1035">
            <v>9232000</v>
          </cell>
        </row>
        <row r="1036">
          <cell r="A1036">
            <v>232692</v>
          </cell>
          <cell r="B1036">
            <v>9232000</v>
          </cell>
        </row>
        <row r="1037">
          <cell r="A1037">
            <v>232693</v>
          </cell>
          <cell r="B1037">
            <v>9232000</v>
          </cell>
        </row>
        <row r="1038">
          <cell r="A1038">
            <v>232694</v>
          </cell>
          <cell r="B1038">
            <v>9232000</v>
          </cell>
        </row>
        <row r="1039">
          <cell r="A1039">
            <v>232698</v>
          </cell>
          <cell r="B1039">
            <v>9232000</v>
          </cell>
        </row>
        <row r="1040">
          <cell r="A1040">
            <v>232700</v>
          </cell>
          <cell r="B1040">
            <v>9232000</v>
          </cell>
        </row>
        <row r="1041">
          <cell r="A1041">
            <v>232701</v>
          </cell>
          <cell r="B1041">
            <v>9232000</v>
          </cell>
        </row>
        <row r="1042">
          <cell r="A1042">
            <v>232702</v>
          </cell>
          <cell r="B1042">
            <v>9232000</v>
          </cell>
        </row>
        <row r="1043">
          <cell r="A1043">
            <v>232703</v>
          </cell>
          <cell r="B1043">
            <v>9232000</v>
          </cell>
        </row>
        <row r="1044">
          <cell r="A1044">
            <v>232704</v>
          </cell>
          <cell r="B1044">
            <v>9232000</v>
          </cell>
        </row>
        <row r="1045">
          <cell r="A1045">
            <v>232707</v>
          </cell>
          <cell r="B1045">
            <v>9232000</v>
          </cell>
        </row>
        <row r="1046">
          <cell r="A1046">
            <v>232708</v>
          </cell>
          <cell r="B1046">
            <v>9232000</v>
          </cell>
        </row>
        <row r="1047">
          <cell r="A1047">
            <v>232709</v>
          </cell>
          <cell r="B1047">
            <v>9232000</v>
          </cell>
        </row>
        <row r="1048">
          <cell r="A1048">
            <v>232710</v>
          </cell>
          <cell r="B1048">
            <v>9232000</v>
          </cell>
        </row>
        <row r="1049">
          <cell r="A1049">
            <v>232711</v>
          </cell>
          <cell r="B1049">
            <v>9232000</v>
          </cell>
        </row>
        <row r="1050">
          <cell r="A1050">
            <v>232712</v>
          </cell>
          <cell r="B1050">
            <v>9232000</v>
          </cell>
        </row>
        <row r="1051">
          <cell r="A1051">
            <v>232713</v>
          </cell>
          <cell r="B1051">
            <v>9232000</v>
          </cell>
        </row>
        <row r="1052">
          <cell r="A1052">
            <v>232714</v>
          </cell>
          <cell r="B1052">
            <v>9232000</v>
          </cell>
        </row>
        <row r="1053">
          <cell r="A1053">
            <v>232715</v>
          </cell>
          <cell r="B1053">
            <v>9232000</v>
          </cell>
        </row>
        <row r="1054">
          <cell r="A1054">
            <v>232716</v>
          </cell>
          <cell r="B1054">
            <v>9232000</v>
          </cell>
        </row>
        <row r="1055">
          <cell r="A1055">
            <v>232718</v>
          </cell>
          <cell r="B1055">
            <v>9232000</v>
          </cell>
        </row>
        <row r="1056">
          <cell r="A1056">
            <v>232719</v>
          </cell>
          <cell r="B1056">
            <v>9232000</v>
          </cell>
        </row>
        <row r="1057">
          <cell r="A1057">
            <v>232720</v>
          </cell>
          <cell r="B1057">
            <v>9232000</v>
          </cell>
        </row>
        <row r="1058">
          <cell r="A1058">
            <v>232721</v>
          </cell>
          <cell r="B1058">
            <v>9232000</v>
          </cell>
        </row>
        <row r="1059">
          <cell r="A1059">
            <v>232723</v>
          </cell>
          <cell r="B1059">
            <v>9232000</v>
          </cell>
        </row>
        <row r="1060">
          <cell r="A1060">
            <v>232724</v>
          </cell>
          <cell r="B1060">
            <v>9232000</v>
          </cell>
        </row>
        <row r="1061">
          <cell r="A1061">
            <v>232725</v>
          </cell>
          <cell r="B1061">
            <v>9232000</v>
          </cell>
        </row>
        <row r="1062">
          <cell r="A1062">
            <v>232726</v>
          </cell>
          <cell r="B1062">
            <v>9232000</v>
          </cell>
        </row>
        <row r="1063">
          <cell r="A1063">
            <v>232727</v>
          </cell>
          <cell r="B1063">
            <v>9232000</v>
          </cell>
        </row>
        <row r="1064">
          <cell r="A1064">
            <v>232728</v>
          </cell>
          <cell r="B1064">
            <v>9232000</v>
          </cell>
        </row>
        <row r="1065">
          <cell r="A1065">
            <v>232729</v>
          </cell>
          <cell r="B1065">
            <v>9232000</v>
          </cell>
        </row>
        <row r="1066">
          <cell r="A1066">
            <v>232730</v>
          </cell>
          <cell r="B1066">
            <v>9232000</v>
          </cell>
        </row>
        <row r="1067">
          <cell r="A1067">
            <v>232731</v>
          </cell>
          <cell r="B1067">
            <v>9232000</v>
          </cell>
        </row>
        <row r="1068">
          <cell r="A1068">
            <v>232732</v>
          </cell>
          <cell r="B1068">
            <v>9232000</v>
          </cell>
        </row>
        <row r="1069">
          <cell r="A1069">
            <v>232734</v>
          </cell>
          <cell r="B1069">
            <v>9232000</v>
          </cell>
        </row>
        <row r="1070">
          <cell r="A1070">
            <v>232735</v>
          </cell>
          <cell r="B1070">
            <v>9232000</v>
          </cell>
        </row>
        <row r="1071">
          <cell r="A1071">
            <v>232736</v>
          </cell>
          <cell r="B1071">
            <v>9232000</v>
          </cell>
        </row>
        <row r="1072">
          <cell r="A1072">
            <v>232737</v>
          </cell>
          <cell r="B1072">
            <v>9232000</v>
          </cell>
        </row>
        <row r="1073">
          <cell r="A1073">
            <v>232738</v>
          </cell>
          <cell r="B1073">
            <v>9232000</v>
          </cell>
        </row>
        <row r="1074">
          <cell r="A1074">
            <v>232739</v>
          </cell>
          <cell r="B1074">
            <v>9232000</v>
          </cell>
        </row>
        <row r="1075">
          <cell r="A1075">
            <v>232740</v>
          </cell>
          <cell r="B1075">
            <v>9232000</v>
          </cell>
        </row>
        <row r="1076">
          <cell r="A1076">
            <v>232741</v>
          </cell>
          <cell r="B1076">
            <v>9232000</v>
          </cell>
        </row>
        <row r="1077">
          <cell r="A1077">
            <v>232742</v>
          </cell>
          <cell r="B1077">
            <v>9232000</v>
          </cell>
        </row>
        <row r="1078">
          <cell r="A1078">
            <v>232743</v>
          </cell>
          <cell r="B1078">
            <v>9232000</v>
          </cell>
        </row>
        <row r="1079">
          <cell r="A1079">
            <v>232744</v>
          </cell>
          <cell r="B1079">
            <v>9232000</v>
          </cell>
        </row>
        <row r="1080">
          <cell r="A1080">
            <v>232750</v>
          </cell>
          <cell r="B1080">
            <v>9232000</v>
          </cell>
        </row>
        <row r="1081">
          <cell r="A1081">
            <v>232753</v>
          </cell>
          <cell r="B1081">
            <v>9232000</v>
          </cell>
        </row>
        <row r="1082">
          <cell r="A1082">
            <v>232755</v>
          </cell>
          <cell r="B1082">
            <v>9232000</v>
          </cell>
        </row>
        <row r="1083">
          <cell r="A1083">
            <v>232756</v>
          </cell>
          <cell r="B1083">
            <v>9232000</v>
          </cell>
        </row>
        <row r="1084">
          <cell r="A1084">
            <v>232757</v>
          </cell>
          <cell r="B1084">
            <v>9232000</v>
          </cell>
        </row>
        <row r="1085">
          <cell r="A1085">
            <v>232760</v>
          </cell>
          <cell r="B1085">
            <v>9232000</v>
          </cell>
        </row>
        <row r="1086">
          <cell r="A1086">
            <v>232762</v>
          </cell>
          <cell r="B1086">
            <v>9232000</v>
          </cell>
        </row>
        <row r="1087">
          <cell r="A1087">
            <v>232763</v>
          </cell>
          <cell r="B1087">
            <v>9232000</v>
          </cell>
        </row>
        <row r="1088">
          <cell r="A1088">
            <v>232764</v>
          </cell>
          <cell r="B1088">
            <v>9232000</v>
          </cell>
        </row>
        <row r="1089">
          <cell r="A1089">
            <v>232765</v>
          </cell>
          <cell r="B1089">
            <v>9232000</v>
          </cell>
        </row>
        <row r="1090">
          <cell r="A1090">
            <v>232770</v>
          </cell>
          <cell r="B1090">
            <v>9232000</v>
          </cell>
        </row>
        <row r="1091">
          <cell r="A1091">
            <v>232771</v>
          </cell>
          <cell r="B1091">
            <v>9232000</v>
          </cell>
        </row>
        <row r="1092">
          <cell r="A1092">
            <v>232772</v>
          </cell>
          <cell r="B1092">
            <v>9232000</v>
          </cell>
        </row>
        <row r="1093">
          <cell r="A1093">
            <v>232773</v>
          </cell>
          <cell r="B1093">
            <v>9232000</v>
          </cell>
        </row>
        <row r="1094">
          <cell r="A1094">
            <v>232775</v>
          </cell>
          <cell r="B1094">
            <v>9232000</v>
          </cell>
        </row>
        <row r="1095">
          <cell r="A1095">
            <v>232780</v>
          </cell>
          <cell r="B1095">
            <v>9232000</v>
          </cell>
        </row>
        <row r="1096">
          <cell r="A1096">
            <v>232785</v>
          </cell>
          <cell r="B1096">
            <v>9232000</v>
          </cell>
        </row>
        <row r="1097">
          <cell r="A1097">
            <v>232790</v>
          </cell>
          <cell r="B1097">
            <v>9232000</v>
          </cell>
        </row>
        <row r="1098">
          <cell r="A1098">
            <v>232800</v>
          </cell>
          <cell r="B1098">
            <v>9232000</v>
          </cell>
        </row>
        <row r="1099">
          <cell r="A1099">
            <v>232801</v>
          </cell>
          <cell r="B1099">
            <v>9232000</v>
          </cell>
        </row>
        <row r="1100">
          <cell r="A1100">
            <v>232802</v>
          </cell>
          <cell r="B1100">
            <v>9232000</v>
          </cell>
        </row>
        <row r="1101">
          <cell r="A1101">
            <v>232803</v>
          </cell>
          <cell r="B1101">
            <v>9232000</v>
          </cell>
        </row>
        <row r="1102">
          <cell r="A1102">
            <v>232805</v>
          </cell>
          <cell r="B1102">
            <v>9232000</v>
          </cell>
        </row>
        <row r="1103">
          <cell r="A1103">
            <v>232806</v>
          </cell>
          <cell r="B1103">
            <v>9232000</v>
          </cell>
        </row>
        <row r="1104">
          <cell r="A1104">
            <v>232807</v>
          </cell>
          <cell r="B1104">
            <v>9232000</v>
          </cell>
        </row>
        <row r="1105">
          <cell r="A1105">
            <v>232810</v>
          </cell>
          <cell r="B1105">
            <v>9232000</v>
          </cell>
        </row>
        <row r="1106">
          <cell r="A1106">
            <v>232814</v>
          </cell>
          <cell r="B1106">
            <v>9232000</v>
          </cell>
        </row>
        <row r="1107">
          <cell r="A1107">
            <v>232815</v>
          </cell>
          <cell r="B1107">
            <v>9232000</v>
          </cell>
        </row>
        <row r="1108">
          <cell r="A1108">
            <v>232820</v>
          </cell>
          <cell r="B1108">
            <v>9232000</v>
          </cell>
        </row>
        <row r="1109">
          <cell r="A1109">
            <v>232825</v>
          </cell>
          <cell r="B1109">
            <v>9232000</v>
          </cell>
        </row>
        <row r="1110">
          <cell r="A1110">
            <v>232830</v>
          </cell>
          <cell r="B1110">
            <v>9232000</v>
          </cell>
        </row>
        <row r="1111">
          <cell r="A1111">
            <v>232831</v>
          </cell>
          <cell r="B1111">
            <v>9232000</v>
          </cell>
        </row>
        <row r="1112">
          <cell r="A1112">
            <v>232833</v>
          </cell>
          <cell r="B1112">
            <v>9232000</v>
          </cell>
        </row>
        <row r="1113">
          <cell r="A1113">
            <v>232834</v>
          </cell>
          <cell r="B1113">
            <v>9232000</v>
          </cell>
        </row>
        <row r="1114">
          <cell r="A1114">
            <v>232835</v>
          </cell>
          <cell r="B1114">
            <v>9232000</v>
          </cell>
        </row>
        <row r="1115">
          <cell r="A1115">
            <v>232838</v>
          </cell>
          <cell r="B1115">
            <v>9232000</v>
          </cell>
        </row>
        <row r="1116">
          <cell r="A1116">
            <v>232839</v>
          </cell>
          <cell r="B1116">
            <v>9232000</v>
          </cell>
        </row>
        <row r="1117">
          <cell r="A1117">
            <v>232842</v>
          </cell>
          <cell r="B1117">
            <v>9232000</v>
          </cell>
        </row>
        <row r="1118">
          <cell r="A1118">
            <v>232844</v>
          </cell>
          <cell r="B1118">
            <v>9232000</v>
          </cell>
        </row>
        <row r="1119">
          <cell r="A1119">
            <v>232850</v>
          </cell>
          <cell r="B1119">
            <v>9232000</v>
          </cell>
        </row>
        <row r="1120">
          <cell r="A1120">
            <v>232902</v>
          </cell>
          <cell r="B1120">
            <v>9232000</v>
          </cell>
        </row>
        <row r="1121">
          <cell r="A1121">
            <v>232920</v>
          </cell>
          <cell r="B1121">
            <v>9232000</v>
          </cell>
        </row>
        <row r="1122">
          <cell r="A1122">
            <v>232921</v>
          </cell>
          <cell r="B1122">
            <v>9232000</v>
          </cell>
        </row>
        <row r="1123">
          <cell r="A1123">
            <v>232960</v>
          </cell>
          <cell r="B1123">
            <v>9232000</v>
          </cell>
        </row>
        <row r="1124">
          <cell r="A1124">
            <v>232961</v>
          </cell>
          <cell r="B1124">
            <v>9232000</v>
          </cell>
        </row>
        <row r="1125">
          <cell r="A1125">
            <v>233100</v>
          </cell>
          <cell r="B1125">
            <v>9233000</v>
          </cell>
        </row>
        <row r="1126">
          <cell r="A1126">
            <v>233200</v>
          </cell>
          <cell r="B1126">
            <v>9233000</v>
          </cell>
        </row>
        <row r="1127">
          <cell r="A1127">
            <v>234130</v>
          </cell>
          <cell r="B1127">
            <v>9234000</v>
          </cell>
        </row>
        <row r="1128">
          <cell r="A1128">
            <v>234135</v>
          </cell>
          <cell r="B1128">
            <v>9234000</v>
          </cell>
        </row>
        <row r="1129">
          <cell r="A1129">
            <v>234160</v>
          </cell>
          <cell r="B1129">
            <v>9234000</v>
          </cell>
        </row>
        <row r="1130">
          <cell r="A1130">
            <v>234180</v>
          </cell>
          <cell r="B1130">
            <v>9234000</v>
          </cell>
        </row>
        <row r="1131">
          <cell r="A1131">
            <v>234190</v>
          </cell>
          <cell r="B1131">
            <v>9234000</v>
          </cell>
        </row>
        <row r="1132">
          <cell r="A1132">
            <v>234200</v>
          </cell>
          <cell r="B1132">
            <v>9234000</v>
          </cell>
        </row>
        <row r="1133">
          <cell r="A1133">
            <v>234300</v>
          </cell>
          <cell r="B1133">
            <v>9234000</v>
          </cell>
        </row>
        <row r="1134">
          <cell r="A1134">
            <v>234302</v>
          </cell>
          <cell r="B1134">
            <v>9234000</v>
          </cell>
        </row>
        <row r="1135">
          <cell r="A1135">
            <v>234303</v>
          </cell>
          <cell r="B1135">
            <v>9234000</v>
          </cell>
        </row>
        <row r="1136">
          <cell r="A1136">
            <v>234305</v>
          </cell>
          <cell r="B1136">
            <v>9234000</v>
          </cell>
        </row>
        <row r="1137">
          <cell r="A1137">
            <v>234310</v>
          </cell>
          <cell r="B1137">
            <v>9234000</v>
          </cell>
        </row>
        <row r="1138">
          <cell r="A1138">
            <v>234320</v>
          </cell>
          <cell r="B1138">
            <v>9234000</v>
          </cell>
        </row>
        <row r="1139">
          <cell r="A1139">
            <v>234330</v>
          </cell>
          <cell r="B1139">
            <v>9234000</v>
          </cell>
        </row>
        <row r="1140">
          <cell r="A1140">
            <v>234500</v>
          </cell>
          <cell r="B1140">
            <v>9234000</v>
          </cell>
        </row>
        <row r="1141">
          <cell r="A1141">
            <v>234700</v>
          </cell>
          <cell r="B1141">
            <v>9234000</v>
          </cell>
        </row>
        <row r="1142">
          <cell r="A1142">
            <v>234760</v>
          </cell>
          <cell r="B1142">
            <v>9234000</v>
          </cell>
        </row>
        <row r="1143">
          <cell r="A1143">
            <v>234770</v>
          </cell>
          <cell r="B1143">
            <v>9234000</v>
          </cell>
        </row>
        <row r="1144">
          <cell r="A1144">
            <v>234810</v>
          </cell>
          <cell r="B1144">
            <v>9234000</v>
          </cell>
        </row>
        <row r="1145">
          <cell r="A1145">
            <v>234850</v>
          </cell>
          <cell r="B1145">
            <v>9234000</v>
          </cell>
        </row>
        <row r="1146">
          <cell r="A1146">
            <v>234900</v>
          </cell>
          <cell r="B1146">
            <v>9234000</v>
          </cell>
        </row>
        <row r="1147">
          <cell r="A1147">
            <v>234901</v>
          </cell>
          <cell r="B1147">
            <v>9234000</v>
          </cell>
        </row>
        <row r="1148">
          <cell r="A1148">
            <v>234902</v>
          </cell>
          <cell r="B1148">
            <v>9234000</v>
          </cell>
        </row>
        <row r="1149">
          <cell r="A1149">
            <v>234916</v>
          </cell>
          <cell r="B1149">
            <v>9234000</v>
          </cell>
        </row>
        <row r="1150">
          <cell r="A1150">
            <v>235020</v>
          </cell>
          <cell r="B1150">
            <v>9235000</v>
          </cell>
        </row>
        <row r="1151">
          <cell r="A1151">
            <v>236010</v>
          </cell>
          <cell r="B1151">
            <v>9236000</v>
          </cell>
        </row>
        <row r="1152">
          <cell r="A1152">
            <v>236015</v>
          </cell>
          <cell r="B1152">
            <v>9236000</v>
          </cell>
        </row>
        <row r="1153">
          <cell r="A1153">
            <v>236020</v>
          </cell>
          <cell r="B1153">
            <v>9236000</v>
          </cell>
        </row>
        <row r="1154">
          <cell r="A1154">
            <v>236021</v>
          </cell>
          <cell r="B1154">
            <v>9236000</v>
          </cell>
        </row>
        <row r="1155">
          <cell r="A1155">
            <v>236030</v>
          </cell>
          <cell r="B1155">
            <v>9236000</v>
          </cell>
        </row>
        <row r="1156">
          <cell r="A1156">
            <v>236031</v>
          </cell>
          <cell r="B1156">
            <v>9236000</v>
          </cell>
        </row>
        <row r="1157">
          <cell r="A1157">
            <v>236032</v>
          </cell>
          <cell r="B1157">
            <v>9236000</v>
          </cell>
        </row>
        <row r="1158">
          <cell r="A1158">
            <v>236033</v>
          </cell>
          <cell r="B1158">
            <v>9236000</v>
          </cell>
        </row>
        <row r="1159">
          <cell r="A1159">
            <v>236034</v>
          </cell>
          <cell r="B1159">
            <v>9236000</v>
          </cell>
        </row>
        <row r="1160">
          <cell r="A1160">
            <v>236035</v>
          </cell>
          <cell r="B1160">
            <v>9236000</v>
          </cell>
        </row>
        <row r="1161">
          <cell r="A1161">
            <v>236037</v>
          </cell>
          <cell r="B1161">
            <v>9236000</v>
          </cell>
        </row>
        <row r="1162">
          <cell r="A1162">
            <v>236038</v>
          </cell>
          <cell r="B1162">
            <v>9236000</v>
          </cell>
        </row>
        <row r="1163">
          <cell r="A1163">
            <v>236039</v>
          </cell>
          <cell r="B1163">
            <v>9236000</v>
          </cell>
        </row>
        <row r="1164">
          <cell r="A1164">
            <v>236040</v>
          </cell>
          <cell r="B1164">
            <v>9236000</v>
          </cell>
        </row>
        <row r="1165">
          <cell r="A1165">
            <v>236041</v>
          </cell>
          <cell r="B1165">
            <v>9236000</v>
          </cell>
        </row>
        <row r="1166">
          <cell r="A1166">
            <v>236042</v>
          </cell>
          <cell r="B1166">
            <v>9236000</v>
          </cell>
        </row>
        <row r="1167">
          <cell r="A1167">
            <v>236043</v>
          </cell>
          <cell r="B1167">
            <v>9236000</v>
          </cell>
        </row>
        <row r="1168">
          <cell r="A1168">
            <v>236044</v>
          </cell>
          <cell r="B1168">
            <v>9236000</v>
          </cell>
        </row>
        <row r="1169">
          <cell r="A1169">
            <v>236045</v>
          </cell>
          <cell r="B1169">
            <v>9236000</v>
          </cell>
        </row>
        <row r="1170">
          <cell r="A1170">
            <v>236046</v>
          </cell>
          <cell r="B1170">
            <v>9236000</v>
          </cell>
        </row>
        <row r="1171">
          <cell r="A1171">
            <v>236048</v>
          </cell>
          <cell r="B1171">
            <v>9236000</v>
          </cell>
        </row>
        <row r="1172">
          <cell r="A1172">
            <v>236049</v>
          </cell>
          <cell r="B1172">
            <v>9236000</v>
          </cell>
        </row>
        <row r="1173">
          <cell r="A1173">
            <v>236050</v>
          </cell>
          <cell r="B1173">
            <v>9236000</v>
          </cell>
        </row>
        <row r="1174">
          <cell r="A1174">
            <v>236051</v>
          </cell>
          <cell r="B1174">
            <v>9236000</v>
          </cell>
        </row>
        <row r="1175">
          <cell r="A1175">
            <v>236052</v>
          </cell>
          <cell r="B1175">
            <v>9236000</v>
          </cell>
        </row>
        <row r="1176">
          <cell r="A1176">
            <v>236053</v>
          </cell>
          <cell r="B1176">
            <v>9236000</v>
          </cell>
        </row>
        <row r="1177">
          <cell r="A1177">
            <v>236054</v>
          </cell>
          <cell r="B1177">
            <v>9236000</v>
          </cell>
        </row>
        <row r="1178">
          <cell r="A1178">
            <v>236056</v>
          </cell>
          <cell r="B1178">
            <v>9236000</v>
          </cell>
        </row>
        <row r="1179">
          <cell r="A1179">
            <v>236057</v>
          </cell>
          <cell r="B1179">
            <v>9236000</v>
          </cell>
        </row>
        <row r="1180">
          <cell r="A1180">
            <v>236058</v>
          </cell>
          <cell r="B1180">
            <v>9236000</v>
          </cell>
        </row>
        <row r="1181">
          <cell r="A1181">
            <v>236059</v>
          </cell>
          <cell r="B1181">
            <v>9236000</v>
          </cell>
        </row>
        <row r="1182">
          <cell r="A1182">
            <v>236060</v>
          </cell>
          <cell r="B1182">
            <v>9236000</v>
          </cell>
        </row>
        <row r="1183">
          <cell r="A1183">
            <v>236061</v>
          </cell>
          <cell r="B1183">
            <v>9236000</v>
          </cell>
        </row>
        <row r="1184">
          <cell r="A1184">
            <v>236062</v>
          </cell>
          <cell r="B1184">
            <v>9236000</v>
          </cell>
        </row>
        <row r="1185">
          <cell r="A1185">
            <v>236063</v>
          </cell>
          <cell r="B1185">
            <v>9236000</v>
          </cell>
        </row>
        <row r="1186">
          <cell r="A1186">
            <v>236064</v>
          </cell>
          <cell r="B1186">
            <v>9236000</v>
          </cell>
        </row>
        <row r="1187">
          <cell r="A1187">
            <v>236065</v>
          </cell>
          <cell r="B1187">
            <v>9236000</v>
          </cell>
        </row>
        <row r="1188">
          <cell r="A1188">
            <v>236066</v>
          </cell>
          <cell r="B1188">
            <v>9236000</v>
          </cell>
        </row>
        <row r="1189">
          <cell r="A1189">
            <v>236068</v>
          </cell>
          <cell r="B1189">
            <v>9236000</v>
          </cell>
        </row>
        <row r="1190">
          <cell r="A1190">
            <v>236069</v>
          </cell>
          <cell r="B1190">
            <v>9236000</v>
          </cell>
        </row>
        <row r="1191">
          <cell r="A1191">
            <v>236070</v>
          </cell>
          <cell r="B1191">
            <v>9236000</v>
          </cell>
        </row>
        <row r="1192">
          <cell r="A1192">
            <v>236071</v>
          </cell>
          <cell r="B1192">
            <v>9236000</v>
          </cell>
        </row>
        <row r="1193">
          <cell r="A1193">
            <v>236072</v>
          </cell>
          <cell r="B1193">
            <v>9236000</v>
          </cell>
        </row>
        <row r="1194">
          <cell r="A1194">
            <v>236074</v>
          </cell>
          <cell r="B1194">
            <v>9236000</v>
          </cell>
        </row>
        <row r="1195">
          <cell r="A1195">
            <v>236076</v>
          </cell>
          <cell r="B1195">
            <v>9236000</v>
          </cell>
        </row>
        <row r="1196">
          <cell r="A1196">
            <v>236079</v>
          </cell>
          <cell r="B1196">
            <v>9236000</v>
          </cell>
        </row>
        <row r="1197">
          <cell r="A1197">
            <v>236081</v>
          </cell>
          <cell r="B1197">
            <v>9236000</v>
          </cell>
        </row>
        <row r="1198">
          <cell r="A1198">
            <v>236082</v>
          </cell>
          <cell r="B1198">
            <v>9236000</v>
          </cell>
        </row>
        <row r="1199">
          <cell r="A1199">
            <v>236083</v>
          </cell>
          <cell r="B1199">
            <v>9236000</v>
          </cell>
        </row>
        <row r="1200">
          <cell r="A1200">
            <v>236084</v>
          </cell>
          <cell r="B1200">
            <v>9236000</v>
          </cell>
        </row>
        <row r="1201">
          <cell r="A1201">
            <v>236085</v>
          </cell>
          <cell r="B1201">
            <v>9236000</v>
          </cell>
        </row>
        <row r="1202">
          <cell r="A1202">
            <v>236100</v>
          </cell>
          <cell r="B1202">
            <v>9236000</v>
          </cell>
        </row>
        <row r="1203">
          <cell r="A1203">
            <v>236110</v>
          </cell>
          <cell r="B1203">
            <v>9236000</v>
          </cell>
        </row>
        <row r="1204">
          <cell r="A1204">
            <v>236200</v>
          </cell>
          <cell r="B1204">
            <v>9236000</v>
          </cell>
        </row>
        <row r="1205">
          <cell r="A1205">
            <v>236210</v>
          </cell>
          <cell r="B1205">
            <v>9236000</v>
          </cell>
        </row>
        <row r="1206">
          <cell r="A1206">
            <v>236250</v>
          </cell>
          <cell r="B1206">
            <v>9236000</v>
          </cell>
        </row>
        <row r="1207">
          <cell r="A1207">
            <v>236251</v>
          </cell>
          <cell r="B1207">
            <v>9236000</v>
          </cell>
        </row>
        <row r="1208">
          <cell r="A1208">
            <v>236251</v>
          </cell>
          <cell r="B1208">
            <v>9236000</v>
          </cell>
        </row>
        <row r="1209">
          <cell r="A1209">
            <v>236255</v>
          </cell>
          <cell r="B1209">
            <v>9236000</v>
          </cell>
        </row>
        <row r="1210">
          <cell r="A1210">
            <v>236256</v>
          </cell>
          <cell r="B1210">
            <v>9236000</v>
          </cell>
        </row>
        <row r="1211">
          <cell r="A1211">
            <v>236257</v>
          </cell>
          <cell r="B1211">
            <v>9236000</v>
          </cell>
        </row>
        <row r="1212">
          <cell r="A1212">
            <v>236258</v>
          </cell>
          <cell r="B1212">
            <v>9236000</v>
          </cell>
        </row>
        <row r="1213">
          <cell r="A1213">
            <v>236300</v>
          </cell>
          <cell r="B1213">
            <v>9236000</v>
          </cell>
        </row>
        <row r="1214">
          <cell r="A1214">
            <v>236301</v>
          </cell>
          <cell r="B1214">
            <v>9236000</v>
          </cell>
        </row>
        <row r="1215">
          <cell r="A1215">
            <v>236302</v>
          </cell>
          <cell r="B1215">
            <v>9236000</v>
          </cell>
        </row>
        <row r="1216">
          <cell r="A1216">
            <v>236303</v>
          </cell>
          <cell r="B1216">
            <v>9236000</v>
          </cell>
        </row>
        <row r="1217">
          <cell r="A1217">
            <v>236304</v>
          </cell>
          <cell r="B1217">
            <v>9236000</v>
          </cell>
        </row>
        <row r="1218">
          <cell r="A1218">
            <v>236410</v>
          </cell>
          <cell r="B1218">
            <v>9236000</v>
          </cell>
        </row>
        <row r="1219">
          <cell r="A1219">
            <v>236411</v>
          </cell>
          <cell r="B1219">
            <v>9236000</v>
          </cell>
        </row>
        <row r="1220">
          <cell r="A1220">
            <v>236416</v>
          </cell>
          <cell r="B1220">
            <v>9236000</v>
          </cell>
        </row>
        <row r="1221">
          <cell r="A1221">
            <v>236420</v>
          </cell>
          <cell r="B1221">
            <v>9236000</v>
          </cell>
        </row>
        <row r="1222">
          <cell r="A1222">
            <v>236421</v>
          </cell>
          <cell r="B1222">
            <v>9236000</v>
          </cell>
        </row>
        <row r="1223">
          <cell r="A1223">
            <v>236422</v>
          </cell>
          <cell r="B1223">
            <v>9236000</v>
          </cell>
        </row>
        <row r="1224">
          <cell r="A1224">
            <v>236428</v>
          </cell>
          <cell r="B1224">
            <v>9236000</v>
          </cell>
        </row>
        <row r="1225">
          <cell r="A1225">
            <v>236429</v>
          </cell>
          <cell r="B1225">
            <v>9236000</v>
          </cell>
        </row>
        <row r="1226">
          <cell r="A1226">
            <v>236430</v>
          </cell>
          <cell r="B1226">
            <v>9236000</v>
          </cell>
        </row>
        <row r="1227">
          <cell r="A1227">
            <v>236442</v>
          </cell>
          <cell r="B1227">
            <v>9236000</v>
          </cell>
        </row>
        <row r="1228">
          <cell r="A1228">
            <v>236455</v>
          </cell>
          <cell r="B1228">
            <v>9236000</v>
          </cell>
        </row>
        <row r="1229">
          <cell r="A1229">
            <v>236459</v>
          </cell>
          <cell r="B1229">
            <v>9236000</v>
          </cell>
        </row>
        <row r="1230">
          <cell r="A1230">
            <v>236460</v>
          </cell>
          <cell r="B1230">
            <v>9236000</v>
          </cell>
        </row>
        <row r="1231">
          <cell r="A1231">
            <v>236468</v>
          </cell>
          <cell r="B1231">
            <v>9236000</v>
          </cell>
        </row>
        <row r="1232">
          <cell r="A1232">
            <v>236469</v>
          </cell>
          <cell r="B1232">
            <v>9236000</v>
          </cell>
        </row>
        <row r="1233">
          <cell r="A1233">
            <v>236472</v>
          </cell>
          <cell r="B1233">
            <v>9236000</v>
          </cell>
        </row>
        <row r="1234">
          <cell r="A1234">
            <v>236484</v>
          </cell>
          <cell r="B1234">
            <v>9236000</v>
          </cell>
        </row>
        <row r="1235">
          <cell r="A1235">
            <v>236485</v>
          </cell>
          <cell r="B1235">
            <v>9236000</v>
          </cell>
        </row>
        <row r="1236">
          <cell r="A1236">
            <v>236486</v>
          </cell>
          <cell r="B1236">
            <v>9236000</v>
          </cell>
        </row>
        <row r="1237">
          <cell r="A1237">
            <v>236487</v>
          </cell>
          <cell r="B1237">
            <v>9236000</v>
          </cell>
        </row>
        <row r="1238">
          <cell r="A1238">
            <v>236490</v>
          </cell>
          <cell r="B1238">
            <v>9236000</v>
          </cell>
        </row>
        <row r="1239">
          <cell r="A1239">
            <v>236491</v>
          </cell>
          <cell r="B1239">
            <v>9236000</v>
          </cell>
        </row>
        <row r="1240">
          <cell r="A1240">
            <v>236492</v>
          </cell>
          <cell r="B1240">
            <v>9236000</v>
          </cell>
        </row>
        <row r="1241">
          <cell r="A1241">
            <v>236493</v>
          </cell>
          <cell r="B1241">
            <v>9236000</v>
          </cell>
        </row>
        <row r="1242">
          <cell r="A1242">
            <v>236494</v>
          </cell>
          <cell r="B1242">
            <v>9236000</v>
          </cell>
        </row>
        <row r="1243">
          <cell r="A1243">
            <v>236495</v>
          </cell>
          <cell r="B1243">
            <v>9236000</v>
          </cell>
        </row>
        <row r="1244">
          <cell r="A1244">
            <v>236497</v>
          </cell>
          <cell r="B1244">
            <v>9236000</v>
          </cell>
        </row>
        <row r="1245">
          <cell r="A1245">
            <v>236500</v>
          </cell>
          <cell r="B1245">
            <v>9236000</v>
          </cell>
        </row>
        <row r="1246">
          <cell r="A1246">
            <v>236510</v>
          </cell>
          <cell r="B1246">
            <v>9236000</v>
          </cell>
        </row>
        <row r="1247">
          <cell r="A1247">
            <v>236540</v>
          </cell>
          <cell r="B1247">
            <v>9236000</v>
          </cell>
        </row>
        <row r="1248">
          <cell r="A1248">
            <v>236541</v>
          </cell>
          <cell r="B1248">
            <v>9236000</v>
          </cell>
        </row>
        <row r="1249">
          <cell r="A1249">
            <v>236542</v>
          </cell>
          <cell r="B1249">
            <v>9236000</v>
          </cell>
        </row>
        <row r="1250">
          <cell r="A1250">
            <v>236550</v>
          </cell>
          <cell r="B1250">
            <v>9236000</v>
          </cell>
        </row>
        <row r="1251">
          <cell r="A1251">
            <v>236560</v>
          </cell>
          <cell r="B1251">
            <v>9236000</v>
          </cell>
        </row>
        <row r="1252">
          <cell r="A1252">
            <v>236600</v>
          </cell>
          <cell r="B1252">
            <v>9236000</v>
          </cell>
        </row>
        <row r="1253">
          <cell r="A1253">
            <v>236610</v>
          </cell>
          <cell r="B1253">
            <v>9236000</v>
          </cell>
        </row>
        <row r="1254">
          <cell r="A1254">
            <v>236611</v>
          </cell>
          <cell r="B1254">
            <v>9236000</v>
          </cell>
        </row>
        <row r="1255">
          <cell r="A1255">
            <v>236620</v>
          </cell>
          <cell r="B1255">
            <v>9236000</v>
          </cell>
        </row>
        <row r="1256">
          <cell r="A1256">
            <v>236675</v>
          </cell>
          <cell r="B1256">
            <v>9236000</v>
          </cell>
        </row>
        <row r="1257">
          <cell r="A1257">
            <v>236700</v>
          </cell>
          <cell r="B1257">
            <v>9236000</v>
          </cell>
        </row>
        <row r="1258">
          <cell r="A1258">
            <v>236710</v>
          </cell>
          <cell r="B1258">
            <v>9236000</v>
          </cell>
        </row>
        <row r="1259">
          <cell r="A1259">
            <v>236720</v>
          </cell>
          <cell r="B1259">
            <v>9236000</v>
          </cell>
        </row>
        <row r="1260">
          <cell r="A1260">
            <v>236730</v>
          </cell>
          <cell r="B1260">
            <v>9236000</v>
          </cell>
        </row>
        <row r="1261">
          <cell r="A1261">
            <v>236740</v>
          </cell>
          <cell r="B1261">
            <v>9236000</v>
          </cell>
        </row>
        <row r="1262">
          <cell r="A1262">
            <v>236800</v>
          </cell>
          <cell r="B1262">
            <v>9236000</v>
          </cell>
        </row>
        <row r="1263">
          <cell r="A1263">
            <v>236850</v>
          </cell>
          <cell r="B1263">
            <v>9236000</v>
          </cell>
        </row>
        <row r="1264">
          <cell r="A1264">
            <v>236851</v>
          </cell>
          <cell r="B1264">
            <v>9236000</v>
          </cell>
        </row>
        <row r="1265">
          <cell r="A1265">
            <v>236901</v>
          </cell>
          <cell r="B1265">
            <v>9236000</v>
          </cell>
        </row>
        <row r="1266">
          <cell r="A1266">
            <v>236902</v>
          </cell>
          <cell r="B1266">
            <v>9236000</v>
          </cell>
        </row>
        <row r="1267">
          <cell r="A1267">
            <v>236903</v>
          </cell>
          <cell r="B1267">
            <v>9236000</v>
          </cell>
        </row>
        <row r="1268">
          <cell r="A1268">
            <v>237100</v>
          </cell>
          <cell r="B1268">
            <v>9236000</v>
          </cell>
        </row>
        <row r="1269">
          <cell r="A1269">
            <v>237200</v>
          </cell>
          <cell r="B1269">
            <v>9236000</v>
          </cell>
        </row>
        <row r="1270">
          <cell r="A1270">
            <v>237201</v>
          </cell>
          <cell r="B1270">
            <v>9237000</v>
          </cell>
        </row>
        <row r="1271">
          <cell r="A1271">
            <v>237250</v>
          </cell>
          <cell r="B1271">
            <v>9237000</v>
          </cell>
        </row>
        <row r="1272">
          <cell r="A1272">
            <v>237300</v>
          </cell>
          <cell r="B1272">
            <v>9237000</v>
          </cell>
        </row>
        <row r="1273">
          <cell r="A1273">
            <v>237350</v>
          </cell>
          <cell r="B1273">
            <v>9237000</v>
          </cell>
        </row>
        <row r="1274">
          <cell r="A1274">
            <v>237351</v>
          </cell>
          <cell r="B1274">
            <v>9237000</v>
          </cell>
        </row>
        <row r="1275">
          <cell r="A1275">
            <v>237352</v>
          </cell>
          <cell r="B1275">
            <v>9237000</v>
          </cell>
        </row>
        <row r="1276">
          <cell r="A1276">
            <v>237353</v>
          </cell>
          <cell r="B1276">
            <v>9237000</v>
          </cell>
        </row>
        <row r="1277">
          <cell r="A1277">
            <v>237354</v>
          </cell>
          <cell r="B1277">
            <v>9237000</v>
          </cell>
        </row>
        <row r="1278">
          <cell r="A1278">
            <v>237355</v>
          </cell>
          <cell r="B1278">
            <v>9237000</v>
          </cell>
        </row>
        <row r="1279">
          <cell r="A1279">
            <v>237356</v>
          </cell>
          <cell r="B1279">
            <v>9237000</v>
          </cell>
        </row>
        <row r="1280">
          <cell r="A1280">
            <v>237400</v>
          </cell>
          <cell r="B1280">
            <v>9237000</v>
          </cell>
        </row>
        <row r="1281">
          <cell r="A1281">
            <v>237500</v>
          </cell>
          <cell r="B1281">
            <v>9237000</v>
          </cell>
        </row>
        <row r="1282">
          <cell r="A1282">
            <v>238110</v>
          </cell>
          <cell r="B1282">
            <v>9238000</v>
          </cell>
        </row>
        <row r="1283">
          <cell r="A1283">
            <v>238410</v>
          </cell>
          <cell r="B1283">
            <v>9238000</v>
          </cell>
        </row>
        <row r="1284">
          <cell r="A1284">
            <v>238430</v>
          </cell>
          <cell r="B1284">
            <v>9238000</v>
          </cell>
        </row>
        <row r="1285">
          <cell r="A1285">
            <v>238440</v>
          </cell>
          <cell r="B1285">
            <v>9238000</v>
          </cell>
        </row>
        <row r="1286">
          <cell r="A1286">
            <v>238450</v>
          </cell>
          <cell r="B1286">
            <v>9238000</v>
          </cell>
        </row>
        <row r="1287">
          <cell r="A1287">
            <v>238530</v>
          </cell>
          <cell r="B1287">
            <v>9238000</v>
          </cell>
        </row>
        <row r="1288">
          <cell r="A1288">
            <v>238540</v>
          </cell>
          <cell r="B1288">
            <v>9238000</v>
          </cell>
        </row>
        <row r="1289">
          <cell r="A1289">
            <v>238550</v>
          </cell>
          <cell r="B1289">
            <v>9238000</v>
          </cell>
        </row>
        <row r="1290">
          <cell r="A1290">
            <v>238900</v>
          </cell>
          <cell r="B1290">
            <v>9238000</v>
          </cell>
        </row>
        <row r="1291">
          <cell r="A1291">
            <v>241011</v>
          </cell>
          <cell r="B1291">
            <v>9241000</v>
          </cell>
        </row>
        <row r="1292">
          <cell r="A1292">
            <v>241013</v>
          </cell>
          <cell r="B1292">
            <v>9241000</v>
          </cell>
        </row>
        <row r="1293">
          <cell r="A1293">
            <v>241015</v>
          </cell>
          <cell r="B1293">
            <v>9241000</v>
          </cell>
        </row>
        <row r="1294">
          <cell r="A1294">
            <v>241018</v>
          </cell>
          <cell r="B1294">
            <v>9241000</v>
          </cell>
        </row>
        <row r="1295">
          <cell r="A1295">
            <v>241020</v>
          </cell>
          <cell r="B1295">
            <v>9241000</v>
          </cell>
        </row>
        <row r="1296">
          <cell r="A1296">
            <v>241021</v>
          </cell>
          <cell r="B1296">
            <v>9241000</v>
          </cell>
        </row>
        <row r="1297">
          <cell r="A1297">
            <v>241022</v>
          </cell>
          <cell r="B1297">
            <v>9241000</v>
          </cell>
        </row>
        <row r="1298">
          <cell r="A1298">
            <v>241024</v>
          </cell>
          <cell r="B1298">
            <v>9241000</v>
          </cell>
        </row>
        <row r="1299">
          <cell r="A1299">
            <v>241025</v>
          </cell>
          <cell r="B1299">
            <v>9241000</v>
          </cell>
        </row>
        <row r="1300">
          <cell r="A1300">
            <v>241026</v>
          </cell>
          <cell r="B1300">
            <v>9241000</v>
          </cell>
        </row>
        <row r="1301">
          <cell r="A1301">
            <v>241030</v>
          </cell>
          <cell r="B1301">
            <v>9241000</v>
          </cell>
        </row>
        <row r="1302">
          <cell r="A1302">
            <v>241046</v>
          </cell>
          <cell r="B1302">
            <v>9241000</v>
          </cell>
        </row>
        <row r="1303">
          <cell r="A1303">
            <v>241050</v>
          </cell>
          <cell r="B1303">
            <v>9241000</v>
          </cell>
        </row>
        <row r="1304">
          <cell r="A1304">
            <v>241052</v>
          </cell>
          <cell r="B1304">
            <v>9241000</v>
          </cell>
        </row>
        <row r="1305">
          <cell r="A1305">
            <v>241055</v>
          </cell>
          <cell r="B1305">
            <v>9241000</v>
          </cell>
        </row>
        <row r="1306">
          <cell r="A1306">
            <v>241057</v>
          </cell>
          <cell r="B1306">
            <v>9241000</v>
          </cell>
        </row>
        <row r="1307">
          <cell r="A1307">
            <v>241060</v>
          </cell>
          <cell r="B1307">
            <v>9241000</v>
          </cell>
        </row>
        <row r="1308">
          <cell r="A1308">
            <v>241065</v>
          </cell>
          <cell r="B1308">
            <v>9241000</v>
          </cell>
        </row>
        <row r="1309">
          <cell r="A1309">
            <v>241070</v>
          </cell>
          <cell r="B1309">
            <v>9241000</v>
          </cell>
        </row>
        <row r="1310">
          <cell r="A1310">
            <v>241075</v>
          </cell>
          <cell r="B1310">
            <v>9241000</v>
          </cell>
        </row>
        <row r="1311">
          <cell r="A1311">
            <v>241080</v>
          </cell>
          <cell r="B1311">
            <v>9241000</v>
          </cell>
        </row>
        <row r="1312">
          <cell r="A1312">
            <v>241081</v>
          </cell>
          <cell r="B1312">
            <v>9241000</v>
          </cell>
        </row>
        <row r="1313">
          <cell r="A1313">
            <v>241082</v>
          </cell>
          <cell r="B1313">
            <v>9241000</v>
          </cell>
        </row>
        <row r="1314">
          <cell r="A1314">
            <v>241083</v>
          </cell>
          <cell r="B1314">
            <v>9241000</v>
          </cell>
        </row>
        <row r="1315">
          <cell r="A1315">
            <v>241085</v>
          </cell>
          <cell r="B1315">
            <v>9241000</v>
          </cell>
        </row>
        <row r="1316">
          <cell r="A1316">
            <v>241090</v>
          </cell>
          <cell r="B1316">
            <v>9241000</v>
          </cell>
        </row>
        <row r="1317">
          <cell r="A1317">
            <v>241092</v>
          </cell>
          <cell r="B1317">
            <v>9241000</v>
          </cell>
        </row>
        <row r="1318">
          <cell r="A1318">
            <v>241093</v>
          </cell>
          <cell r="B1318">
            <v>9241000</v>
          </cell>
        </row>
        <row r="1319">
          <cell r="A1319">
            <v>241094</v>
          </cell>
          <cell r="B1319">
            <v>9241000</v>
          </cell>
        </row>
        <row r="1320">
          <cell r="A1320">
            <v>241095</v>
          </cell>
          <cell r="B1320">
            <v>9241000</v>
          </cell>
        </row>
        <row r="1321">
          <cell r="A1321">
            <v>241096</v>
          </cell>
          <cell r="B1321">
            <v>9241000</v>
          </cell>
        </row>
        <row r="1322">
          <cell r="A1322">
            <v>241100</v>
          </cell>
          <cell r="B1322">
            <v>9241000</v>
          </cell>
        </row>
        <row r="1323">
          <cell r="A1323">
            <v>241110</v>
          </cell>
          <cell r="B1323">
            <v>9241000</v>
          </cell>
        </row>
        <row r="1324">
          <cell r="A1324">
            <v>241112</v>
          </cell>
          <cell r="B1324">
            <v>9241000</v>
          </cell>
        </row>
        <row r="1325">
          <cell r="A1325">
            <v>241115</v>
          </cell>
          <cell r="B1325">
            <v>9241000</v>
          </cell>
        </row>
        <row r="1326">
          <cell r="A1326">
            <v>241116</v>
          </cell>
          <cell r="B1326">
            <v>9241000</v>
          </cell>
        </row>
        <row r="1327">
          <cell r="A1327">
            <v>241118</v>
          </cell>
          <cell r="B1327">
            <v>9241000</v>
          </cell>
        </row>
        <row r="1328">
          <cell r="A1328">
            <v>241119</v>
          </cell>
          <cell r="B1328">
            <v>9241000</v>
          </cell>
        </row>
        <row r="1329">
          <cell r="A1329">
            <v>241120</v>
          </cell>
          <cell r="B1329">
            <v>9241000</v>
          </cell>
        </row>
        <row r="1330">
          <cell r="A1330">
            <v>241122</v>
          </cell>
          <cell r="B1330">
            <v>9241000</v>
          </cell>
        </row>
        <row r="1331">
          <cell r="A1331">
            <v>241124</v>
          </cell>
          <cell r="B1331">
            <v>9241000</v>
          </cell>
        </row>
        <row r="1332">
          <cell r="A1332">
            <v>241126</v>
          </cell>
          <cell r="B1332">
            <v>9241000</v>
          </cell>
        </row>
        <row r="1333">
          <cell r="A1333">
            <v>241130</v>
          </cell>
          <cell r="B1333">
            <v>9241000</v>
          </cell>
        </row>
        <row r="1334">
          <cell r="A1334">
            <v>241132</v>
          </cell>
          <cell r="B1334">
            <v>9241000</v>
          </cell>
        </row>
        <row r="1335">
          <cell r="A1335">
            <v>241136</v>
          </cell>
          <cell r="B1335">
            <v>9241000</v>
          </cell>
        </row>
        <row r="1336">
          <cell r="A1336">
            <v>241137</v>
          </cell>
          <cell r="B1336">
            <v>9241000</v>
          </cell>
        </row>
        <row r="1337">
          <cell r="A1337">
            <v>241140</v>
          </cell>
          <cell r="B1337">
            <v>9241000</v>
          </cell>
        </row>
        <row r="1338">
          <cell r="A1338">
            <v>241142</v>
          </cell>
          <cell r="B1338">
            <v>9241000</v>
          </cell>
        </row>
        <row r="1339">
          <cell r="A1339">
            <v>241145</v>
          </cell>
          <cell r="B1339">
            <v>9241000</v>
          </cell>
        </row>
        <row r="1340">
          <cell r="A1340">
            <v>241150</v>
          </cell>
          <cell r="B1340">
            <v>9241000</v>
          </cell>
        </row>
        <row r="1341">
          <cell r="A1341">
            <v>241154</v>
          </cell>
          <cell r="B1341">
            <v>9241000</v>
          </cell>
        </row>
        <row r="1342">
          <cell r="A1342">
            <v>241155</v>
          </cell>
          <cell r="B1342">
            <v>9241000</v>
          </cell>
        </row>
        <row r="1343">
          <cell r="A1343">
            <v>241160</v>
          </cell>
          <cell r="B1343">
            <v>9241000</v>
          </cell>
        </row>
        <row r="1344">
          <cell r="A1344">
            <v>241165</v>
          </cell>
          <cell r="B1344">
            <v>9241000</v>
          </cell>
        </row>
        <row r="1345">
          <cell r="A1345">
            <v>241166</v>
          </cell>
          <cell r="B1345">
            <v>9241000</v>
          </cell>
        </row>
        <row r="1346">
          <cell r="A1346">
            <v>241167</v>
          </cell>
          <cell r="B1346">
            <v>9241000</v>
          </cell>
        </row>
        <row r="1347">
          <cell r="A1347">
            <v>241170</v>
          </cell>
          <cell r="B1347">
            <v>9241000</v>
          </cell>
        </row>
        <row r="1348">
          <cell r="A1348">
            <v>241174</v>
          </cell>
          <cell r="B1348">
            <v>9241000</v>
          </cell>
        </row>
        <row r="1349">
          <cell r="A1349">
            <v>241180</v>
          </cell>
          <cell r="B1349">
            <v>9241000</v>
          </cell>
        </row>
        <row r="1350">
          <cell r="A1350">
            <v>241185</v>
          </cell>
          <cell r="B1350">
            <v>9241000</v>
          </cell>
        </row>
        <row r="1351">
          <cell r="A1351">
            <v>241190</v>
          </cell>
          <cell r="B1351">
            <v>9241000</v>
          </cell>
        </row>
        <row r="1352">
          <cell r="A1352">
            <v>241191</v>
          </cell>
          <cell r="B1352">
            <v>9241000</v>
          </cell>
        </row>
        <row r="1353">
          <cell r="A1353">
            <v>241192</v>
          </cell>
          <cell r="B1353">
            <v>9241000</v>
          </cell>
        </row>
        <row r="1354">
          <cell r="A1354">
            <v>241195</v>
          </cell>
          <cell r="B1354">
            <v>9241000</v>
          </cell>
        </row>
        <row r="1355">
          <cell r="A1355">
            <v>241196</v>
          </cell>
          <cell r="B1355">
            <v>9241000</v>
          </cell>
        </row>
        <row r="1356">
          <cell r="A1356">
            <v>241198</v>
          </cell>
          <cell r="B1356">
            <v>9241000</v>
          </cell>
        </row>
        <row r="1357">
          <cell r="A1357">
            <v>241199</v>
          </cell>
          <cell r="B1357">
            <v>9241000</v>
          </cell>
        </row>
        <row r="1358">
          <cell r="A1358">
            <v>241200</v>
          </cell>
          <cell r="B1358">
            <v>9241000</v>
          </cell>
        </row>
        <row r="1359">
          <cell r="A1359">
            <v>241201</v>
          </cell>
          <cell r="B1359">
            <v>9241000</v>
          </cell>
        </row>
        <row r="1360">
          <cell r="A1360">
            <v>241203</v>
          </cell>
          <cell r="B1360">
            <v>9241000</v>
          </cell>
        </row>
        <row r="1361">
          <cell r="A1361">
            <v>241204</v>
          </cell>
          <cell r="B1361">
            <v>9241000</v>
          </cell>
        </row>
        <row r="1362">
          <cell r="A1362">
            <v>241208</v>
          </cell>
          <cell r="B1362">
            <v>9241000</v>
          </cell>
        </row>
        <row r="1363">
          <cell r="A1363">
            <v>241210</v>
          </cell>
          <cell r="B1363">
            <v>9241000</v>
          </cell>
        </row>
        <row r="1364">
          <cell r="A1364">
            <v>241214</v>
          </cell>
          <cell r="B1364">
            <v>9241000</v>
          </cell>
        </row>
        <row r="1365">
          <cell r="A1365">
            <v>241220</v>
          </cell>
          <cell r="B1365">
            <v>9241000</v>
          </cell>
        </row>
        <row r="1366">
          <cell r="A1366">
            <v>241222</v>
          </cell>
          <cell r="B1366">
            <v>9241000</v>
          </cell>
        </row>
        <row r="1367">
          <cell r="A1367">
            <v>241224</v>
          </cell>
          <cell r="B1367">
            <v>9241000</v>
          </cell>
        </row>
        <row r="1368">
          <cell r="A1368">
            <v>241230</v>
          </cell>
          <cell r="B1368">
            <v>9241000</v>
          </cell>
        </row>
        <row r="1369">
          <cell r="A1369">
            <v>241240</v>
          </cell>
          <cell r="B1369">
            <v>9241000</v>
          </cell>
        </row>
        <row r="1370">
          <cell r="A1370">
            <v>241242</v>
          </cell>
          <cell r="B1370">
            <v>9241000</v>
          </cell>
        </row>
        <row r="1371">
          <cell r="A1371">
            <v>241246</v>
          </cell>
          <cell r="B1371">
            <v>9241000</v>
          </cell>
        </row>
        <row r="1372">
          <cell r="A1372">
            <v>241250</v>
          </cell>
          <cell r="B1372">
            <v>9241000</v>
          </cell>
        </row>
        <row r="1373">
          <cell r="A1373">
            <v>241260</v>
          </cell>
          <cell r="B1373">
            <v>9241000</v>
          </cell>
        </row>
        <row r="1374">
          <cell r="A1374">
            <v>241265</v>
          </cell>
          <cell r="B1374">
            <v>9241000</v>
          </cell>
        </row>
        <row r="1375">
          <cell r="A1375">
            <v>241270</v>
          </cell>
          <cell r="B1375">
            <v>9241000</v>
          </cell>
        </row>
        <row r="1376">
          <cell r="A1376">
            <v>241272</v>
          </cell>
          <cell r="B1376">
            <v>9241000</v>
          </cell>
        </row>
        <row r="1377">
          <cell r="A1377">
            <v>241275</v>
          </cell>
          <cell r="B1377">
            <v>9241000</v>
          </cell>
        </row>
        <row r="1378">
          <cell r="A1378">
            <v>241280</v>
          </cell>
          <cell r="B1378">
            <v>9241000</v>
          </cell>
        </row>
        <row r="1379">
          <cell r="A1379">
            <v>241286</v>
          </cell>
          <cell r="B1379">
            <v>9241000</v>
          </cell>
        </row>
        <row r="1380">
          <cell r="A1380">
            <v>241290</v>
          </cell>
          <cell r="B1380">
            <v>9241000</v>
          </cell>
        </row>
        <row r="1381">
          <cell r="A1381">
            <v>241292</v>
          </cell>
          <cell r="B1381">
            <v>9241000</v>
          </cell>
        </row>
        <row r="1382">
          <cell r="A1382">
            <v>241295</v>
          </cell>
          <cell r="B1382">
            <v>9241000</v>
          </cell>
        </row>
        <row r="1383">
          <cell r="A1383">
            <v>241296</v>
          </cell>
          <cell r="B1383">
            <v>9241000</v>
          </cell>
        </row>
        <row r="1384">
          <cell r="A1384">
            <v>241297</v>
          </cell>
          <cell r="B1384">
            <v>9241000</v>
          </cell>
        </row>
        <row r="1385">
          <cell r="A1385">
            <v>241298</v>
          </cell>
          <cell r="B1385">
            <v>9241000</v>
          </cell>
        </row>
        <row r="1386">
          <cell r="A1386">
            <v>241310</v>
          </cell>
          <cell r="B1386">
            <v>9241000</v>
          </cell>
        </row>
        <row r="1387">
          <cell r="A1387">
            <v>241320</v>
          </cell>
          <cell r="B1387">
            <v>9241000</v>
          </cell>
        </row>
        <row r="1388">
          <cell r="A1388">
            <v>241326</v>
          </cell>
          <cell r="B1388">
            <v>9241000</v>
          </cell>
        </row>
        <row r="1389">
          <cell r="A1389">
            <v>241328</v>
          </cell>
          <cell r="B1389">
            <v>9241000</v>
          </cell>
        </row>
        <row r="1390">
          <cell r="A1390">
            <v>241360</v>
          </cell>
          <cell r="B1390">
            <v>9241000</v>
          </cell>
        </row>
        <row r="1391">
          <cell r="A1391">
            <v>241425</v>
          </cell>
          <cell r="B1391">
            <v>9241000</v>
          </cell>
        </row>
        <row r="1392">
          <cell r="A1392">
            <v>241600</v>
          </cell>
          <cell r="B1392">
            <v>9241000</v>
          </cell>
        </row>
        <row r="1393">
          <cell r="A1393">
            <v>241601</v>
          </cell>
          <cell r="B1393">
            <v>9241000</v>
          </cell>
        </row>
        <row r="1394">
          <cell r="A1394">
            <v>241604</v>
          </cell>
          <cell r="B1394">
            <v>9241000</v>
          </cell>
        </row>
        <row r="1395">
          <cell r="A1395">
            <v>241606</v>
          </cell>
          <cell r="B1395">
            <v>9241000</v>
          </cell>
        </row>
        <row r="1396">
          <cell r="A1396">
            <v>241607</v>
          </cell>
          <cell r="B1396">
            <v>9241000</v>
          </cell>
        </row>
        <row r="1397">
          <cell r="A1397">
            <v>241608</v>
          </cell>
          <cell r="B1397">
            <v>9241000</v>
          </cell>
        </row>
        <row r="1398">
          <cell r="A1398">
            <v>241609</v>
          </cell>
          <cell r="B1398">
            <v>9241000</v>
          </cell>
        </row>
        <row r="1399">
          <cell r="A1399">
            <v>241726</v>
          </cell>
          <cell r="B1399">
            <v>9241000</v>
          </cell>
        </row>
        <row r="1400">
          <cell r="A1400">
            <v>241730</v>
          </cell>
          <cell r="B1400">
            <v>9241000</v>
          </cell>
        </row>
        <row r="1401">
          <cell r="A1401">
            <v>241735</v>
          </cell>
          <cell r="B1401">
            <v>9241000</v>
          </cell>
        </row>
        <row r="1402">
          <cell r="A1402">
            <v>241740</v>
          </cell>
          <cell r="B1402">
            <v>9241000</v>
          </cell>
        </row>
        <row r="1403">
          <cell r="A1403">
            <v>241745</v>
          </cell>
          <cell r="B1403">
            <v>9241000</v>
          </cell>
        </row>
        <row r="1404">
          <cell r="A1404">
            <v>241760</v>
          </cell>
          <cell r="B1404">
            <v>9241000</v>
          </cell>
        </row>
        <row r="1405">
          <cell r="A1405">
            <v>241800</v>
          </cell>
          <cell r="B1405">
            <v>9241000</v>
          </cell>
        </row>
        <row r="1406">
          <cell r="A1406">
            <v>241801</v>
          </cell>
          <cell r="B1406">
            <v>9241000</v>
          </cell>
        </row>
        <row r="1407">
          <cell r="A1407">
            <v>241802</v>
          </cell>
          <cell r="B1407">
            <v>9241000</v>
          </cell>
        </row>
        <row r="1408">
          <cell r="A1408">
            <v>241804</v>
          </cell>
          <cell r="B1408">
            <v>9241000</v>
          </cell>
        </row>
        <row r="1409">
          <cell r="A1409">
            <v>241810</v>
          </cell>
          <cell r="B1409">
            <v>9241000</v>
          </cell>
        </row>
        <row r="1410">
          <cell r="A1410">
            <v>241811</v>
          </cell>
          <cell r="B1410">
            <v>9241000</v>
          </cell>
        </row>
        <row r="1411">
          <cell r="A1411">
            <v>241819</v>
          </cell>
          <cell r="B1411">
            <v>9241000</v>
          </cell>
        </row>
        <row r="1412">
          <cell r="A1412">
            <v>241820</v>
          </cell>
          <cell r="B1412">
            <v>9241000</v>
          </cell>
        </row>
        <row r="1413">
          <cell r="A1413">
            <v>241821</v>
          </cell>
          <cell r="B1413">
            <v>9241000</v>
          </cell>
        </row>
        <row r="1414">
          <cell r="A1414">
            <v>241824</v>
          </cell>
          <cell r="B1414">
            <v>9241000</v>
          </cell>
        </row>
        <row r="1415">
          <cell r="A1415">
            <v>241827</v>
          </cell>
          <cell r="B1415">
            <v>9241000</v>
          </cell>
        </row>
        <row r="1416">
          <cell r="A1416">
            <v>241830</v>
          </cell>
          <cell r="B1416">
            <v>9241000</v>
          </cell>
        </row>
        <row r="1417">
          <cell r="A1417">
            <v>241835</v>
          </cell>
          <cell r="B1417">
            <v>9241000</v>
          </cell>
        </row>
        <row r="1418">
          <cell r="A1418">
            <v>241836</v>
          </cell>
          <cell r="B1418">
            <v>9241000</v>
          </cell>
        </row>
        <row r="1419">
          <cell r="A1419">
            <v>241843</v>
          </cell>
          <cell r="B1419">
            <v>9241000</v>
          </cell>
        </row>
        <row r="1420">
          <cell r="A1420">
            <v>241860</v>
          </cell>
          <cell r="B1420">
            <v>9241000</v>
          </cell>
        </row>
        <row r="1421">
          <cell r="A1421">
            <v>241871</v>
          </cell>
          <cell r="B1421">
            <v>9241000</v>
          </cell>
        </row>
        <row r="1422">
          <cell r="A1422">
            <v>241872</v>
          </cell>
          <cell r="B1422">
            <v>9241000</v>
          </cell>
        </row>
        <row r="1423">
          <cell r="A1423">
            <v>241880</v>
          </cell>
          <cell r="B1423">
            <v>9241000</v>
          </cell>
        </row>
        <row r="1424">
          <cell r="A1424">
            <v>241881</v>
          </cell>
          <cell r="B1424">
            <v>9241000</v>
          </cell>
        </row>
        <row r="1425">
          <cell r="A1425">
            <v>241882</v>
          </cell>
          <cell r="B1425">
            <v>9241000</v>
          </cell>
        </row>
        <row r="1426">
          <cell r="A1426">
            <v>241883</v>
          </cell>
          <cell r="B1426">
            <v>9241000</v>
          </cell>
        </row>
        <row r="1427">
          <cell r="A1427">
            <v>241884</v>
          </cell>
          <cell r="B1427">
            <v>9241000</v>
          </cell>
        </row>
        <row r="1428">
          <cell r="A1428">
            <v>241885</v>
          </cell>
          <cell r="B1428">
            <v>9241000</v>
          </cell>
        </row>
        <row r="1429">
          <cell r="A1429">
            <v>241886</v>
          </cell>
          <cell r="B1429">
            <v>9241000</v>
          </cell>
        </row>
        <row r="1430">
          <cell r="A1430">
            <v>241887</v>
          </cell>
          <cell r="B1430">
            <v>9241000</v>
          </cell>
        </row>
        <row r="1431">
          <cell r="A1431">
            <v>241888</v>
          </cell>
          <cell r="B1431">
            <v>9241000</v>
          </cell>
        </row>
        <row r="1432">
          <cell r="A1432">
            <v>241889</v>
          </cell>
          <cell r="B1432">
            <v>9241000</v>
          </cell>
        </row>
        <row r="1433">
          <cell r="A1433">
            <v>241890</v>
          </cell>
          <cell r="B1433">
            <v>9241000</v>
          </cell>
        </row>
        <row r="1434">
          <cell r="A1434">
            <v>241893</v>
          </cell>
          <cell r="B1434">
            <v>9241000</v>
          </cell>
        </row>
        <row r="1435">
          <cell r="A1435">
            <v>241899</v>
          </cell>
          <cell r="B1435">
            <v>9241000</v>
          </cell>
        </row>
        <row r="1436">
          <cell r="A1436">
            <v>241902</v>
          </cell>
          <cell r="B1436">
            <v>9241000</v>
          </cell>
        </row>
        <row r="1437">
          <cell r="A1437">
            <v>241903</v>
          </cell>
          <cell r="B1437">
            <v>9241000</v>
          </cell>
        </row>
        <row r="1438">
          <cell r="A1438">
            <v>241905</v>
          </cell>
          <cell r="B1438">
            <v>9241000</v>
          </cell>
        </row>
        <row r="1439">
          <cell r="A1439">
            <v>241906</v>
          </cell>
          <cell r="B1439">
            <v>9241000</v>
          </cell>
        </row>
        <row r="1440">
          <cell r="A1440">
            <v>241987</v>
          </cell>
          <cell r="B1440">
            <v>9241000</v>
          </cell>
        </row>
        <row r="1441">
          <cell r="A1441">
            <v>241988</v>
          </cell>
          <cell r="B1441">
            <v>9241000</v>
          </cell>
        </row>
        <row r="1442">
          <cell r="A1442">
            <v>241989</v>
          </cell>
          <cell r="B1442">
            <v>9241000</v>
          </cell>
        </row>
        <row r="1443">
          <cell r="A1443">
            <v>241990</v>
          </cell>
          <cell r="B1443">
            <v>9241000</v>
          </cell>
        </row>
        <row r="1444">
          <cell r="A1444">
            <v>241991</v>
          </cell>
          <cell r="B1444">
            <v>9241000</v>
          </cell>
        </row>
        <row r="1445">
          <cell r="A1445">
            <v>241992</v>
          </cell>
          <cell r="B1445">
            <v>9241000</v>
          </cell>
        </row>
        <row r="1446">
          <cell r="A1446">
            <v>241993</v>
          </cell>
          <cell r="B1446">
            <v>9241000</v>
          </cell>
        </row>
        <row r="1447">
          <cell r="A1447">
            <v>241995</v>
          </cell>
          <cell r="B1447">
            <v>9241000</v>
          </cell>
        </row>
        <row r="1448">
          <cell r="A1448">
            <v>241996</v>
          </cell>
          <cell r="B1448">
            <v>9241000</v>
          </cell>
        </row>
        <row r="1449">
          <cell r="A1449">
            <v>241997</v>
          </cell>
          <cell r="B1449">
            <v>9241000</v>
          </cell>
        </row>
        <row r="1450">
          <cell r="A1450">
            <v>242010</v>
          </cell>
          <cell r="B1450">
            <v>9242000</v>
          </cell>
        </row>
        <row r="1451">
          <cell r="A1451">
            <v>242015</v>
          </cell>
          <cell r="B1451">
            <v>9242000</v>
          </cell>
        </row>
        <row r="1452">
          <cell r="A1452">
            <v>242020</v>
          </cell>
          <cell r="B1452">
            <v>9242000</v>
          </cell>
        </row>
        <row r="1453">
          <cell r="A1453">
            <v>242025</v>
          </cell>
          <cell r="B1453">
            <v>9242000</v>
          </cell>
        </row>
        <row r="1454">
          <cell r="A1454">
            <v>242029</v>
          </cell>
          <cell r="B1454">
            <v>9242000</v>
          </cell>
        </row>
        <row r="1455">
          <cell r="A1455">
            <v>242030</v>
          </cell>
          <cell r="B1455">
            <v>9242000</v>
          </cell>
        </row>
        <row r="1456">
          <cell r="A1456">
            <v>242040</v>
          </cell>
          <cell r="B1456">
            <v>9242000</v>
          </cell>
        </row>
        <row r="1457">
          <cell r="A1457">
            <v>242050</v>
          </cell>
          <cell r="B1457">
            <v>9242000</v>
          </cell>
        </row>
        <row r="1458">
          <cell r="A1458">
            <v>242060</v>
          </cell>
          <cell r="B1458">
            <v>9242000</v>
          </cell>
        </row>
        <row r="1459">
          <cell r="A1459">
            <v>242100</v>
          </cell>
          <cell r="B1459">
            <v>9242000</v>
          </cell>
        </row>
        <row r="1460">
          <cell r="A1460">
            <v>242150</v>
          </cell>
          <cell r="B1460">
            <v>9242000</v>
          </cell>
        </row>
        <row r="1461">
          <cell r="A1461">
            <v>242160</v>
          </cell>
          <cell r="B1461">
            <v>9242000</v>
          </cell>
        </row>
        <row r="1462">
          <cell r="A1462">
            <v>242250</v>
          </cell>
          <cell r="B1462">
            <v>9242000</v>
          </cell>
        </row>
        <row r="1463">
          <cell r="A1463">
            <v>242393</v>
          </cell>
          <cell r="B1463">
            <v>9242000</v>
          </cell>
        </row>
        <row r="1464">
          <cell r="A1464">
            <v>242450</v>
          </cell>
          <cell r="B1464">
            <v>9242000</v>
          </cell>
        </row>
        <row r="1465">
          <cell r="A1465">
            <v>242834</v>
          </cell>
          <cell r="B1465">
            <v>9242000</v>
          </cell>
        </row>
        <row r="1466">
          <cell r="A1466">
            <v>242835</v>
          </cell>
          <cell r="B1466">
            <v>9242000</v>
          </cell>
        </row>
        <row r="1467">
          <cell r="A1467">
            <v>242844</v>
          </cell>
          <cell r="B1467">
            <v>9242000</v>
          </cell>
        </row>
        <row r="1468">
          <cell r="A1468">
            <v>242855</v>
          </cell>
          <cell r="B1468">
            <v>9242000</v>
          </cell>
        </row>
        <row r="1469">
          <cell r="A1469">
            <v>242890</v>
          </cell>
          <cell r="B1469">
            <v>9242000</v>
          </cell>
        </row>
        <row r="1470">
          <cell r="A1470">
            <v>242895</v>
          </cell>
          <cell r="B1470">
            <v>9242000</v>
          </cell>
        </row>
        <row r="1471">
          <cell r="A1471">
            <v>242908</v>
          </cell>
          <cell r="B1471">
            <v>9242000</v>
          </cell>
        </row>
        <row r="1472">
          <cell r="A1472">
            <v>242910</v>
          </cell>
          <cell r="B1472">
            <v>9242000</v>
          </cell>
        </row>
        <row r="1473">
          <cell r="A1473">
            <v>242911</v>
          </cell>
          <cell r="B1473">
            <v>9242000</v>
          </cell>
        </row>
        <row r="1474">
          <cell r="A1474">
            <v>242912</v>
          </cell>
          <cell r="B1474">
            <v>9242000</v>
          </cell>
        </row>
        <row r="1475">
          <cell r="A1475">
            <v>242920</v>
          </cell>
          <cell r="B1475">
            <v>9242000</v>
          </cell>
        </row>
        <row r="1476">
          <cell r="A1476">
            <v>242925</v>
          </cell>
          <cell r="B1476">
            <v>9242000</v>
          </cell>
        </row>
        <row r="1477">
          <cell r="A1477">
            <v>243111</v>
          </cell>
          <cell r="B1477">
            <v>9243000</v>
          </cell>
        </row>
        <row r="1478">
          <cell r="A1478">
            <v>244700</v>
          </cell>
          <cell r="B1478">
            <v>9244000</v>
          </cell>
        </row>
        <row r="1479">
          <cell r="A1479">
            <v>244925</v>
          </cell>
          <cell r="B1479">
            <v>9244000</v>
          </cell>
        </row>
        <row r="1480">
          <cell r="A1480">
            <v>244926</v>
          </cell>
          <cell r="B1480">
            <v>9244000</v>
          </cell>
        </row>
        <row r="1481">
          <cell r="A1481">
            <v>244945</v>
          </cell>
          <cell r="B1481">
            <v>9244000</v>
          </cell>
        </row>
        <row r="1482">
          <cell r="A1482">
            <v>244946</v>
          </cell>
          <cell r="B1482">
            <v>9244000</v>
          </cell>
        </row>
        <row r="1483">
          <cell r="A1483">
            <v>252100</v>
          </cell>
          <cell r="B1483">
            <v>9252000</v>
          </cell>
        </row>
        <row r="1484">
          <cell r="A1484">
            <v>252120</v>
          </cell>
          <cell r="B1484">
            <v>9252000</v>
          </cell>
        </row>
        <row r="1485">
          <cell r="A1485">
            <v>252130</v>
          </cell>
          <cell r="B1485">
            <v>9252000</v>
          </cell>
        </row>
        <row r="1486">
          <cell r="A1486">
            <v>252140</v>
          </cell>
          <cell r="B1486">
            <v>9252000</v>
          </cell>
        </row>
        <row r="1487">
          <cell r="A1487">
            <v>252160</v>
          </cell>
          <cell r="B1487">
            <v>9252000</v>
          </cell>
        </row>
        <row r="1488">
          <cell r="A1488">
            <v>252200</v>
          </cell>
          <cell r="B1488">
            <v>9252000</v>
          </cell>
        </row>
        <row r="1489">
          <cell r="A1489">
            <v>252430</v>
          </cell>
          <cell r="B1489">
            <v>9252000</v>
          </cell>
        </row>
        <row r="1490">
          <cell r="A1490">
            <v>253116</v>
          </cell>
          <cell r="B1490">
            <v>9253000</v>
          </cell>
        </row>
        <row r="1491">
          <cell r="A1491">
            <v>253120</v>
          </cell>
          <cell r="B1491">
            <v>9253000</v>
          </cell>
        </row>
        <row r="1492">
          <cell r="A1492">
            <v>253130</v>
          </cell>
          <cell r="B1492">
            <v>9253000</v>
          </cell>
        </row>
        <row r="1493">
          <cell r="A1493">
            <v>253135</v>
          </cell>
          <cell r="B1493">
            <v>9253000</v>
          </cell>
        </row>
        <row r="1494">
          <cell r="A1494">
            <v>253136</v>
          </cell>
          <cell r="B1494">
            <v>9253000</v>
          </cell>
        </row>
        <row r="1495">
          <cell r="A1495">
            <v>253140</v>
          </cell>
          <cell r="B1495">
            <v>9253000</v>
          </cell>
        </row>
        <row r="1496">
          <cell r="A1496">
            <v>253150</v>
          </cell>
          <cell r="B1496">
            <v>9253000</v>
          </cell>
        </row>
        <row r="1497">
          <cell r="A1497">
            <v>253250</v>
          </cell>
          <cell r="B1497">
            <v>9253000</v>
          </cell>
        </row>
        <row r="1498">
          <cell r="A1498">
            <v>253307</v>
          </cell>
          <cell r="B1498">
            <v>9253000</v>
          </cell>
        </row>
        <row r="1499">
          <cell r="A1499">
            <v>253360</v>
          </cell>
          <cell r="B1499">
            <v>9253000</v>
          </cell>
        </row>
        <row r="1500">
          <cell r="A1500">
            <v>253390</v>
          </cell>
          <cell r="B1500">
            <v>9253000</v>
          </cell>
        </row>
        <row r="1501">
          <cell r="A1501">
            <v>253400</v>
          </cell>
          <cell r="B1501">
            <v>9253000</v>
          </cell>
        </row>
        <row r="1502">
          <cell r="A1502">
            <v>253412</v>
          </cell>
          <cell r="B1502">
            <v>9253000</v>
          </cell>
        </row>
        <row r="1503">
          <cell r="A1503">
            <v>253413</v>
          </cell>
          <cell r="B1503">
            <v>9253000</v>
          </cell>
        </row>
        <row r="1504">
          <cell r="A1504">
            <v>253425</v>
          </cell>
          <cell r="B1504">
            <v>9253000</v>
          </cell>
        </row>
        <row r="1505">
          <cell r="A1505">
            <v>253426</v>
          </cell>
          <cell r="B1505">
            <v>9253000</v>
          </cell>
        </row>
        <row r="1506">
          <cell r="A1506">
            <v>253427</v>
          </cell>
          <cell r="B1506">
            <v>9253000</v>
          </cell>
        </row>
        <row r="1507">
          <cell r="A1507">
            <v>253430</v>
          </cell>
          <cell r="B1507">
            <v>9253000</v>
          </cell>
        </row>
        <row r="1508">
          <cell r="A1508">
            <v>253435</v>
          </cell>
          <cell r="B1508">
            <v>9253000</v>
          </cell>
        </row>
        <row r="1509">
          <cell r="A1509">
            <v>253450</v>
          </cell>
          <cell r="B1509">
            <v>9253000</v>
          </cell>
        </row>
        <row r="1510">
          <cell r="A1510">
            <v>253460</v>
          </cell>
          <cell r="B1510">
            <v>9253000</v>
          </cell>
        </row>
        <row r="1511">
          <cell r="A1511">
            <v>253470</v>
          </cell>
          <cell r="B1511">
            <v>9253000</v>
          </cell>
        </row>
        <row r="1512">
          <cell r="A1512">
            <v>253480</v>
          </cell>
          <cell r="B1512">
            <v>9253000</v>
          </cell>
        </row>
        <row r="1513">
          <cell r="A1513">
            <v>253500</v>
          </cell>
          <cell r="B1513">
            <v>9253000</v>
          </cell>
        </row>
        <row r="1514">
          <cell r="A1514">
            <v>253512</v>
          </cell>
          <cell r="B1514">
            <v>9253000</v>
          </cell>
        </row>
        <row r="1515">
          <cell r="A1515">
            <v>253550</v>
          </cell>
          <cell r="B1515">
            <v>9253000</v>
          </cell>
        </row>
        <row r="1516">
          <cell r="A1516">
            <v>253551</v>
          </cell>
          <cell r="B1516">
            <v>9253000</v>
          </cell>
        </row>
        <row r="1517">
          <cell r="A1517">
            <v>253552</v>
          </cell>
          <cell r="B1517">
            <v>9253000</v>
          </cell>
        </row>
        <row r="1518">
          <cell r="A1518">
            <v>253553</v>
          </cell>
          <cell r="B1518">
            <v>9253000</v>
          </cell>
        </row>
        <row r="1519">
          <cell r="A1519">
            <v>253554</v>
          </cell>
          <cell r="B1519">
            <v>9253000</v>
          </cell>
        </row>
        <row r="1520">
          <cell r="A1520">
            <v>253555</v>
          </cell>
          <cell r="B1520">
            <v>9253000</v>
          </cell>
        </row>
        <row r="1521">
          <cell r="A1521">
            <v>253557</v>
          </cell>
          <cell r="B1521">
            <v>9253000</v>
          </cell>
        </row>
        <row r="1522">
          <cell r="A1522">
            <v>253558</v>
          </cell>
          <cell r="B1522">
            <v>9253000</v>
          </cell>
        </row>
        <row r="1523">
          <cell r="A1523">
            <v>253559</v>
          </cell>
          <cell r="B1523">
            <v>9253000</v>
          </cell>
        </row>
        <row r="1524">
          <cell r="A1524">
            <v>253560</v>
          </cell>
          <cell r="B1524">
            <v>9253000</v>
          </cell>
        </row>
        <row r="1525">
          <cell r="A1525">
            <v>253561</v>
          </cell>
          <cell r="B1525">
            <v>9253000</v>
          </cell>
        </row>
        <row r="1526">
          <cell r="A1526">
            <v>253563</v>
          </cell>
          <cell r="B1526">
            <v>9253000</v>
          </cell>
        </row>
        <row r="1527">
          <cell r="A1527">
            <v>253565</v>
          </cell>
          <cell r="B1527">
            <v>9253000</v>
          </cell>
        </row>
        <row r="1528">
          <cell r="A1528">
            <v>253566</v>
          </cell>
          <cell r="B1528">
            <v>9253000</v>
          </cell>
        </row>
        <row r="1529">
          <cell r="A1529">
            <v>253650</v>
          </cell>
          <cell r="B1529">
            <v>9253000</v>
          </cell>
        </row>
        <row r="1530">
          <cell r="A1530">
            <v>253651</v>
          </cell>
          <cell r="B1530">
            <v>9253000</v>
          </cell>
        </row>
        <row r="1531">
          <cell r="A1531">
            <v>253700</v>
          </cell>
          <cell r="B1531">
            <v>9253000</v>
          </cell>
        </row>
        <row r="1532">
          <cell r="A1532">
            <v>253810</v>
          </cell>
          <cell r="B1532">
            <v>9253000</v>
          </cell>
        </row>
        <row r="1533">
          <cell r="A1533">
            <v>253830</v>
          </cell>
          <cell r="B1533">
            <v>9253000</v>
          </cell>
        </row>
        <row r="1534">
          <cell r="A1534">
            <v>253850</v>
          </cell>
          <cell r="B1534">
            <v>9253000</v>
          </cell>
        </row>
        <row r="1535">
          <cell r="A1535">
            <v>253860</v>
          </cell>
          <cell r="B1535">
            <v>9253000</v>
          </cell>
        </row>
        <row r="1536">
          <cell r="A1536">
            <v>253870</v>
          </cell>
          <cell r="B1536">
            <v>9253000</v>
          </cell>
        </row>
        <row r="1537">
          <cell r="A1537">
            <v>253880</v>
          </cell>
          <cell r="B1537">
            <v>9253000</v>
          </cell>
        </row>
        <row r="1538">
          <cell r="A1538">
            <v>253890</v>
          </cell>
          <cell r="B1538">
            <v>9253000</v>
          </cell>
        </row>
        <row r="1539">
          <cell r="A1539">
            <v>253900</v>
          </cell>
          <cell r="B1539">
            <v>9253000</v>
          </cell>
        </row>
        <row r="1540">
          <cell r="A1540">
            <v>253930</v>
          </cell>
          <cell r="B1540">
            <v>9253000</v>
          </cell>
        </row>
        <row r="1541">
          <cell r="A1541">
            <v>253931</v>
          </cell>
          <cell r="B1541">
            <v>9253000</v>
          </cell>
        </row>
        <row r="1542">
          <cell r="A1542">
            <v>253932</v>
          </cell>
          <cell r="B1542">
            <v>9253000</v>
          </cell>
        </row>
        <row r="1543">
          <cell r="A1543">
            <v>253933</v>
          </cell>
          <cell r="B1543">
            <v>9253000</v>
          </cell>
        </row>
        <row r="1544">
          <cell r="A1544">
            <v>253934</v>
          </cell>
          <cell r="B1544">
            <v>9253000</v>
          </cell>
        </row>
        <row r="1545">
          <cell r="A1545">
            <v>253935</v>
          </cell>
          <cell r="B1545">
            <v>9253000</v>
          </cell>
        </row>
        <row r="1546">
          <cell r="A1546">
            <v>253936</v>
          </cell>
          <cell r="B1546">
            <v>9253000</v>
          </cell>
        </row>
        <row r="1547">
          <cell r="A1547">
            <v>253937</v>
          </cell>
          <cell r="B1547">
            <v>9253000</v>
          </cell>
        </row>
        <row r="1548">
          <cell r="A1548">
            <v>253938</v>
          </cell>
          <cell r="B1548">
            <v>9253000</v>
          </cell>
        </row>
        <row r="1549">
          <cell r="A1549">
            <v>253940</v>
          </cell>
          <cell r="B1549">
            <v>9253000</v>
          </cell>
        </row>
        <row r="1550">
          <cell r="A1550">
            <v>253941</v>
          </cell>
          <cell r="B1550">
            <v>9253000</v>
          </cell>
        </row>
        <row r="1551">
          <cell r="A1551">
            <v>253944</v>
          </cell>
          <cell r="B1551">
            <v>9253000</v>
          </cell>
        </row>
        <row r="1552">
          <cell r="A1552">
            <v>253945</v>
          </cell>
          <cell r="B1552">
            <v>9253000</v>
          </cell>
        </row>
        <row r="1553">
          <cell r="A1553">
            <v>253950</v>
          </cell>
          <cell r="B1553">
            <v>9253000</v>
          </cell>
        </row>
        <row r="1554">
          <cell r="A1554">
            <v>253955</v>
          </cell>
          <cell r="B1554">
            <v>9253000</v>
          </cell>
        </row>
        <row r="1555">
          <cell r="A1555">
            <v>253960</v>
          </cell>
          <cell r="B1555">
            <v>9253000</v>
          </cell>
        </row>
        <row r="1556">
          <cell r="A1556">
            <v>253961</v>
          </cell>
          <cell r="B1556">
            <v>9253000</v>
          </cell>
        </row>
        <row r="1557">
          <cell r="A1557">
            <v>253990</v>
          </cell>
          <cell r="B1557">
            <v>9253000</v>
          </cell>
        </row>
        <row r="1558">
          <cell r="A1558">
            <v>254125</v>
          </cell>
          <cell r="B1558">
            <v>9254000</v>
          </cell>
        </row>
        <row r="1559">
          <cell r="A1559">
            <v>254250</v>
          </cell>
          <cell r="B1559">
            <v>9254000</v>
          </cell>
        </row>
        <row r="1560">
          <cell r="A1560">
            <v>254260</v>
          </cell>
          <cell r="B1560">
            <v>9254000</v>
          </cell>
        </row>
        <row r="1561">
          <cell r="A1561">
            <v>254300</v>
          </cell>
          <cell r="B1561">
            <v>9254000</v>
          </cell>
        </row>
        <row r="1562">
          <cell r="A1562">
            <v>254304</v>
          </cell>
          <cell r="B1562">
            <v>9254000</v>
          </cell>
        </row>
        <row r="1563">
          <cell r="A1563">
            <v>254305</v>
          </cell>
          <cell r="B1563">
            <v>9254000</v>
          </cell>
        </row>
        <row r="1564">
          <cell r="A1564">
            <v>254350</v>
          </cell>
          <cell r="B1564">
            <v>9254000</v>
          </cell>
        </row>
        <row r="1565">
          <cell r="A1565">
            <v>254367</v>
          </cell>
          <cell r="B1565">
            <v>9254000</v>
          </cell>
        </row>
        <row r="1566">
          <cell r="A1566">
            <v>254373</v>
          </cell>
          <cell r="B1566">
            <v>9254000</v>
          </cell>
        </row>
        <row r="1567">
          <cell r="A1567">
            <v>254382</v>
          </cell>
          <cell r="B1567">
            <v>9254000</v>
          </cell>
        </row>
        <row r="1568">
          <cell r="A1568">
            <v>254412</v>
          </cell>
          <cell r="B1568">
            <v>9254000</v>
          </cell>
        </row>
        <row r="1569">
          <cell r="A1569">
            <v>254413</v>
          </cell>
          <cell r="B1569">
            <v>9254000</v>
          </cell>
        </row>
        <row r="1570">
          <cell r="A1570">
            <v>254414</v>
          </cell>
          <cell r="B1570">
            <v>9254000</v>
          </cell>
        </row>
        <row r="1571">
          <cell r="A1571">
            <v>254417</v>
          </cell>
          <cell r="B1571">
            <v>9254000</v>
          </cell>
        </row>
        <row r="1572">
          <cell r="A1572">
            <v>254418</v>
          </cell>
          <cell r="B1572">
            <v>9254000</v>
          </cell>
        </row>
        <row r="1573">
          <cell r="A1573">
            <v>254421</v>
          </cell>
          <cell r="B1573">
            <v>9254000</v>
          </cell>
        </row>
        <row r="1574">
          <cell r="A1574">
            <v>254423</v>
          </cell>
          <cell r="B1574">
            <v>9254000</v>
          </cell>
        </row>
        <row r="1575">
          <cell r="A1575">
            <v>254425</v>
          </cell>
          <cell r="B1575">
            <v>9254000</v>
          </cell>
        </row>
        <row r="1576">
          <cell r="A1576">
            <v>254427</v>
          </cell>
          <cell r="B1576">
            <v>9254000</v>
          </cell>
        </row>
        <row r="1577">
          <cell r="A1577">
            <v>254431</v>
          </cell>
          <cell r="B1577">
            <v>9254000</v>
          </cell>
        </row>
        <row r="1578">
          <cell r="A1578">
            <v>254433</v>
          </cell>
          <cell r="B1578">
            <v>9254000</v>
          </cell>
        </row>
        <row r="1579">
          <cell r="A1579">
            <v>254434</v>
          </cell>
          <cell r="B1579">
            <v>9254000</v>
          </cell>
        </row>
        <row r="1580">
          <cell r="A1580">
            <v>254436</v>
          </cell>
          <cell r="B1580">
            <v>9254000</v>
          </cell>
        </row>
        <row r="1581">
          <cell r="A1581">
            <v>254439</v>
          </cell>
          <cell r="B1581">
            <v>9254000</v>
          </cell>
        </row>
        <row r="1582">
          <cell r="A1582">
            <v>254441</v>
          </cell>
          <cell r="B1582">
            <v>9254000</v>
          </cell>
        </row>
        <row r="1583">
          <cell r="A1583">
            <v>254443</v>
          </cell>
          <cell r="B1583">
            <v>9254000</v>
          </cell>
        </row>
        <row r="1584">
          <cell r="A1584">
            <v>254444</v>
          </cell>
          <cell r="B1584">
            <v>9254000</v>
          </cell>
        </row>
        <row r="1585">
          <cell r="A1585">
            <v>254445</v>
          </cell>
          <cell r="B1585">
            <v>9254000</v>
          </cell>
        </row>
        <row r="1586">
          <cell r="A1586">
            <v>254448</v>
          </cell>
          <cell r="B1586">
            <v>9254000</v>
          </cell>
        </row>
        <row r="1587">
          <cell r="A1587">
            <v>254449</v>
          </cell>
          <cell r="B1587">
            <v>9254000</v>
          </cell>
        </row>
        <row r="1588">
          <cell r="A1588">
            <v>254452</v>
          </cell>
          <cell r="B1588">
            <v>9254000</v>
          </cell>
        </row>
        <row r="1589">
          <cell r="A1589">
            <v>254453</v>
          </cell>
          <cell r="B1589">
            <v>9254000</v>
          </cell>
        </row>
        <row r="1590">
          <cell r="A1590">
            <v>254457</v>
          </cell>
          <cell r="B1590">
            <v>9254000</v>
          </cell>
        </row>
        <row r="1591">
          <cell r="A1591">
            <v>254459</v>
          </cell>
          <cell r="B1591">
            <v>9254000</v>
          </cell>
        </row>
        <row r="1592">
          <cell r="A1592">
            <v>254460</v>
          </cell>
          <cell r="B1592">
            <v>9254000</v>
          </cell>
        </row>
        <row r="1593">
          <cell r="A1593">
            <v>254463</v>
          </cell>
          <cell r="B1593">
            <v>9254000</v>
          </cell>
        </row>
        <row r="1594">
          <cell r="A1594">
            <v>254464</v>
          </cell>
          <cell r="B1594">
            <v>9254000</v>
          </cell>
        </row>
        <row r="1595">
          <cell r="A1595">
            <v>254465</v>
          </cell>
          <cell r="B1595">
            <v>9254000</v>
          </cell>
        </row>
        <row r="1596">
          <cell r="A1596">
            <v>254470</v>
          </cell>
          <cell r="B1596">
            <v>9254000</v>
          </cell>
        </row>
        <row r="1597">
          <cell r="A1597">
            <v>254471</v>
          </cell>
          <cell r="B1597">
            <v>9254000</v>
          </cell>
        </row>
        <row r="1598">
          <cell r="A1598">
            <v>254472</v>
          </cell>
          <cell r="B1598">
            <v>9254000</v>
          </cell>
        </row>
        <row r="1599">
          <cell r="A1599">
            <v>254473</v>
          </cell>
          <cell r="B1599">
            <v>9254000</v>
          </cell>
        </row>
        <row r="1600">
          <cell r="A1600">
            <v>254474</v>
          </cell>
          <cell r="B1600">
            <v>9254000</v>
          </cell>
        </row>
        <row r="1601">
          <cell r="A1601">
            <v>254475</v>
          </cell>
          <cell r="B1601">
            <v>9254000</v>
          </cell>
        </row>
        <row r="1602">
          <cell r="A1602">
            <v>254476</v>
          </cell>
          <cell r="B1602">
            <v>9254000</v>
          </cell>
        </row>
        <row r="1603">
          <cell r="A1603">
            <v>254477</v>
          </cell>
          <cell r="B1603">
            <v>9254000</v>
          </cell>
        </row>
        <row r="1604">
          <cell r="A1604">
            <v>254478</v>
          </cell>
          <cell r="B1604">
            <v>9254000</v>
          </cell>
        </row>
        <row r="1605">
          <cell r="A1605">
            <v>254481</v>
          </cell>
          <cell r="B1605">
            <v>9254000</v>
          </cell>
        </row>
        <row r="1606">
          <cell r="A1606">
            <v>254482</v>
          </cell>
          <cell r="B1606">
            <v>9254000</v>
          </cell>
        </row>
        <row r="1607">
          <cell r="A1607">
            <v>254484</v>
          </cell>
          <cell r="B1607">
            <v>9254000</v>
          </cell>
        </row>
        <row r="1608">
          <cell r="A1608">
            <v>254485</v>
          </cell>
          <cell r="B1608">
            <v>9254000</v>
          </cell>
        </row>
        <row r="1609">
          <cell r="A1609">
            <v>254490</v>
          </cell>
          <cell r="B1609">
            <v>9254000</v>
          </cell>
        </row>
        <row r="1610">
          <cell r="A1610">
            <v>254492</v>
          </cell>
          <cell r="B1610">
            <v>9254000</v>
          </cell>
        </row>
        <row r="1611">
          <cell r="A1611">
            <v>254493</v>
          </cell>
          <cell r="B1611">
            <v>9254000</v>
          </cell>
        </row>
        <row r="1612">
          <cell r="A1612">
            <v>254494</v>
          </cell>
          <cell r="B1612">
            <v>9254000</v>
          </cell>
        </row>
        <row r="1613">
          <cell r="A1613">
            <v>254561</v>
          </cell>
          <cell r="B1613">
            <v>9254000</v>
          </cell>
        </row>
        <row r="1614">
          <cell r="A1614">
            <v>254640</v>
          </cell>
          <cell r="B1614">
            <v>9254000</v>
          </cell>
        </row>
        <row r="1615">
          <cell r="A1615">
            <v>254641</v>
          </cell>
          <cell r="B1615">
            <v>9254000</v>
          </cell>
        </row>
        <row r="1616">
          <cell r="A1616">
            <v>254642</v>
          </cell>
          <cell r="B1616">
            <v>9254000</v>
          </cell>
        </row>
        <row r="1617">
          <cell r="A1617">
            <v>254650</v>
          </cell>
          <cell r="B1617">
            <v>9254000</v>
          </cell>
        </row>
        <row r="1618">
          <cell r="A1618">
            <v>254659</v>
          </cell>
          <cell r="B1618">
            <v>9254000</v>
          </cell>
        </row>
        <row r="1619">
          <cell r="A1619">
            <v>254660</v>
          </cell>
          <cell r="B1619">
            <v>9254000</v>
          </cell>
        </row>
        <row r="1620">
          <cell r="A1620">
            <v>254670</v>
          </cell>
          <cell r="B1620">
            <v>9254000</v>
          </cell>
        </row>
        <row r="1621">
          <cell r="A1621">
            <v>254671</v>
          </cell>
          <cell r="B1621">
            <v>9254000</v>
          </cell>
        </row>
        <row r="1622">
          <cell r="A1622">
            <v>254720</v>
          </cell>
          <cell r="B1622">
            <v>9254000</v>
          </cell>
        </row>
        <row r="1623">
          <cell r="A1623">
            <v>254900</v>
          </cell>
          <cell r="B1623">
            <v>9254000</v>
          </cell>
        </row>
        <row r="1624">
          <cell r="A1624">
            <v>254906</v>
          </cell>
          <cell r="B1624">
            <v>9254000</v>
          </cell>
        </row>
        <row r="1625">
          <cell r="A1625">
            <v>255100</v>
          </cell>
          <cell r="B1625">
            <v>9255000</v>
          </cell>
        </row>
        <row r="1626">
          <cell r="A1626">
            <v>255323</v>
          </cell>
          <cell r="B1626">
            <v>9255000</v>
          </cell>
        </row>
        <row r="1627">
          <cell r="A1627">
            <v>255500</v>
          </cell>
          <cell r="B1627">
            <v>9255000</v>
          </cell>
        </row>
        <row r="1628">
          <cell r="A1628">
            <v>282100</v>
          </cell>
          <cell r="B1628">
            <v>9282000</v>
          </cell>
        </row>
        <row r="1629">
          <cell r="A1629">
            <v>282291</v>
          </cell>
          <cell r="B1629">
            <v>9282000</v>
          </cell>
        </row>
        <row r="1630">
          <cell r="A1630">
            <v>282500</v>
          </cell>
          <cell r="B1630">
            <v>9282000</v>
          </cell>
        </row>
        <row r="1631">
          <cell r="A1631">
            <v>282503</v>
          </cell>
          <cell r="B1631">
            <v>9282000</v>
          </cell>
        </row>
        <row r="1632">
          <cell r="A1632">
            <v>282510</v>
          </cell>
          <cell r="B1632">
            <v>9282000</v>
          </cell>
        </row>
        <row r="1633">
          <cell r="A1633">
            <v>282515</v>
          </cell>
          <cell r="B1633">
            <v>9282000</v>
          </cell>
        </row>
        <row r="1634">
          <cell r="A1634">
            <v>282555</v>
          </cell>
          <cell r="B1634">
            <v>9282000</v>
          </cell>
        </row>
        <row r="1635">
          <cell r="A1635">
            <v>282565</v>
          </cell>
          <cell r="B1635">
            <v>9282000</v>
          </cell>
        </row>
        <row r="1636">
          <cell r="A1636">
            <v>282570</v>
          </cell>
          <cell r="B1636">
            <v>9282000</v>
          </cell>
        </row>
        <row r="1637">
          <cell r="A1637">
            <v>282648</v>
          </cell>
          <cell r="B1637">
            <v>9282000</v>
          </cell>
        </row>
        <row r="1638">
          <cell r="A1638">
            <v>282794</v>
          </cell>
          <cell r="B1638">
            <v>9282000</v>
          </cell>
        </row>
        <row r="1639">
          <cell r="A1639">
            <v>282795</v>
          </cell>
          <cell r="B1639">
            <v>9282000</v>
          </cell>
        </row>
        <row r="1640">
          <cell r="A1640">
            <v>283112</v>
          </cell>
          <cell r="B1640">
            <v>9283000</v>
          </cell>
        </row>
        <row r="1641">
          <cell r="A1641">
            <v>283116</v>
          </cell>
          <cell r="B1641">
            <v>9283000</v>
          </cell>
        </row>
        <row r="1642">
          <cell r="A1642">
            <v>283120</v>
          </cell>
          <cell r="B1642">
            <v>9283000</v>
          </cell>
        </row>
        <row r="1643">
          <cell r="A1643">
            <v>283122</v>
          </cell>
          <cell r="B1643">
            <v>9283000</v>
          </cell>
        </row>
        <row r="1644">
          <cell r="A1644">
            <v>283133</v>
          </cell>
          <cell r="B1644">
            <v>9283000</v>
          </cell>
        </row>
        <row r="1645">
          <cell r="A1645">
            <v>283142</v>
          </cell>
          <cell r="B1645">
            <v>9283000</v>
          </cell>
        </row>
        <row r="1646">
          <cell r="A1646">
            <v>283143</v>
          </cell>
          <cell r="B1646">
            <v>9283000</v>
          </cell>
        </row>
        <row r="1647">
          <cell r="A1647">
            <v>283145</v>
          </cell>
          <cell r="B1647">
            <v>9283000</v>
          </cell>
        </row>
        <row r="1648">
          <cell r="A1648">
            <v>283203</v>
          </cell>
          <cell r="B1648">
            <v>9283000</v>
          </cell>
        </row>
        <row r="1649">
          <cell r="A1649">
            <v>283209</v>
          </cell>
          <cell r="B1649">
            <v>9283000</v>
          </cell>
        </row>
        <row r="1650">
          <cell r="A1650">
            <v>283211</v>
          </cell>
          <cell r="B1650">
            <v>9283000</v>
          </cell>
        </row>
        <row r="1651">
          <cell r="A1651">
            <v>283212</v>
          </cell>
          <cell r="B1651">
            <v>9283000</v>
          </cell>
        </row>
        <row r="1652">
          <cell r="A1652">
            <v>283213</v>
          </cell>
          <cell r="B1652">
            <v>9283000</v>
          </cell>
        </row>
        <row r="1653">
          <cell r="A1653">
            <v>283214</v>
          </cell>
          <cell r="B1653">
            <v>9283000</v>
          </cell>
        </row>
        <row r="1654">
          <cell r="A1654">
            <v>283215</v>
          </cell>
          <cell r="B1654">
            <v>9283000</v>
          </cell>
        </row>
        <row r="1655">
          <cell r="A1655">
            <v>283221</v>
          </cell>
          <cell r="B1655">
            <v>9283000</v>
          </cell>
        </row>
        <row r="1656">
          <cell r="A1656">
            <v>283226</v>
          </cell>
          <cell r="B1656">
            <v>9283000</v>
          </cell>
        </row>
        <row r="1657">
          <cell r="A1657">
            <v>283227</v>
          </cell>
          <cell r="B1657">
            <v>9283000</v>
          </cell>
        </row>
        <row r="1658">
          <cell r="A1658">
            <v>283228</v>
          </cell>
          <cell r="B1658">
            <v>9283000</v>
          </cell>
        </row>
        <row r="1659">
          <cell r="A1659">
            <v>283229</v>
          </cell>
          <cell r="B1659">
            <v>9283000</v>
          </cell>
        </row>
        <row r="1660">
          <cell r="A1660">
            <v>283234</v>
          </cell>
          <cell r="B1660">
            <v>9283000</v>
          </cell>
        </row>
        <row r="1661">
          <cell r="A1661">
            <v>283235</v>
          </cell>
          <cell r="B1661">
            <v>9283000</v>
          </cell>
        </row>
        <row r="1662">
          <cell r="A1662">
            <v>283236</v>
          </cell>
          <cell r="B1662">
            <v>9283000</v>
          </cell>
        </row>
        <row r="1663">
          <cell r="A1663">
            <v>283238</v>
          </cell>
          <cell r="B1663">
            <v>9283000</v>
          </cell>
        </row>
        <row r="1664">
          <cell r="A1664">
            <v>283239</v>
          </cell>
          <cell r="B1664">
            <v>9283000</v>
          </cell>
        </row>
        <row r="1665">
          <cell r="A1665">
            <v>283242</v>
          </cell>
          <cell r="B1665">
            <v>9283000</v>
          </cell>
        </row>
        <row r="1666">
          <cell r="A1666">
            <v>283245</v>
          </cell>
          <cell r="B1666">
            <v>9283000</v>
          </cell>
        </row>
        <row r="1667">
          <cell r="A1667">
            <v>283246</v>
          </cell>
          <cell r="B1667">
            <v>9283000</v>
          </cell>
        </row>
        <row r="1668">
          <cell r="A1668">
            <v>283247</v>
          </cell>
          <cell r="B1668">
            <v>9283000</v>
          </cell>
        </row>
        <row r="1669">
          <cell r="A1669">
            <v>283257</v>
          </cell>
          <cell r="B1669">
            <v>9283000</v>
          </cell>
        </row>
        <row r="1670">
          <cell r="A1670">
            <v>283258</v>
          </cell>
          <cell r="B1670">
            <v>9283000</v>
          </cell>
        </row>
        <row r="1671">
          <cell r="A1671">
            <v>283259</v>
          </cell>
          <cell r="B1671">
            <v>9283000</v>
          </cell>
        </row>
        <row r="1672">
          <cell r="A1672">
            <v>283260</v>
          </cell>
          <cell r="B1672">
            <v>9283000</v>
          </cell>
        </row>
        <row r="1673">
          <cell r="A1673">
            <v>283261</v>
          </cell>
          <cell r="B1673">
            <v>9283000</v>
          </cell>
        </row>
        <row r="1674">
          <cell r="A1674">
            <v>283262</v>
          </cell>
          <cell r="B1674">
            <v>9283000</v>
          </cell>
        </row>
        <row r="1675">
          <cell r="A1675">
            <v>283273</v>
          </cell>
          <cell r="B1675">
            <v>9283000</v>
          </cell>
        </row>
        <row r="1676">
          <cell r="A1676">
            <v>283273</v>
          </cell>
          <cell r="B1676">
            <v>9283000</v>
          </cell>
        </row>
        <row r="1677">
          <cell r="A1677">
            <v>283275</v>
          </cell>
          <cell r="B1677">
            <v>9283000</v>
          </cell>
        </row>
        <row r="1678">
          <cell r="A1678">
            <v>283283</v>
          </cell>
          <cell r="B1678">
            <v>9283000</v>
          </cell>
        </row>
        <row r="1679">
          <cell r="A1679">
            <v>283287</v>
          </cell>
          <cell r="B1679">
            <v>9283000</v>
          </cell>
        </row>
        <row r="1680">
          <cell r="A1680">
            <v>283288</v>
          </cell>
          <cell r="B1680">
            <v>9283000</v>
          </cell>
        </row>
        <row r="1681">
          <cell r="A1681">
            <v>283289</v>
          </cell>
          <cell r="B1681">
            <v>9283000</v>
          </cell>
        </row>
        <row r="1682">
          <cell r="A1682">
            <v>283295</v>
          </cell>
          <cell r="B1682">
            <v>9283000</v>
          </cell>
        </row>
        <row r="1683">
          <cell r="A1683">
            <v>283300</v>
          </cell>
          <cell r="B1683">
            <v>9283000</v>
          </cell>
        </row>
        <row r="1684">
          <cell r="A1684">
            <v>283301</v>
          </cell>
          <cell r="B1684">
            <v>9283000</v>
          </cell>
        </row>
        <row r="1685">
          <cell r="A1685">
            <v>283304</v>
          </cell>
          <cell r="B1685">
            <v>9283000</v>
          </cell>
        </row>
        <row r="1686">
          <cell r="A1686">
            <v>283305</v>
          </cell>
          <cell r="B1686">
            <v>9283000</v>
          </cell>
        </row>
        <row r="1687">
          <cell r="A1687">
            <v>283318</v>
          </cell>
          <cell r="B1687">
            <v>9283000</v>
          </cell>
        </row>
        <row r="1688">
          <cell r="A1688">
            <v>283324</v>
          </cell>
          <cell r="B1688">
            <v>9283000</v>
          </cell>
        </row>
        <row r="1689">
          <cell r="A1689">
            <v>283325</v>
          </cell>
          <cell r="B1689">
            <v>9283000</v>
          </cell>
        </row>
        <row r="1690">
          <cell r="A1690">
            <v>283326</v>
          </cell>
          <cell r="B1690">
            <v>9283000</v>
          </cell>
        </row>
        <row r="1691">
          <cell r="A1691">
            <v>283327</v>
          </cell>
          <cell r="B1691">
            <v>9283000</v>
          </cell>
        </row>
        <row r="1692">
          <cell r="A1692">
            <v>283340</v>
          </cell>
          <cell r="B1692">
            <v>9283000</v>
          </cell>
        </row>
        <row r="1693">
          <cell r="A1693">
            <v>283362</v>
          </cell>
          <cell r="B1693">
            <v>9283000</v>
          </cell>
        </row>
        <row r="1694">
          <cell r="A1694">
            <v>283367</v>
          </cell>
          <cell r="B1694">
            <v>9283000</v>
          </cell>
        </row>
        <row r="1695">
          <cell r="A1695">
            <v>283376</v>
          </cell>
          <cell r="B1695">
            <v>9283000</v>
          </cell>
        </row>
        <row r="1696">
          <cell r="A1696">
            <v>283384</v>
          </cell>
          <cell r="B1696">
            <v>9283000</v>
          </cell>
        </row>
        <row r="1697">
          <cell r="A1697">
            <v>283385</v>
          </cell>
          <cell r="B1697">
            <v>9283000</v>
          </cell>
        </row>
        <row r="1698">
          <cell r="A1698">
            <v>283386</v>
          </cell>
          <cell r="B1698">
            <v>9283000</v>
          </cell>
        </row>
        <row r="1699">
          <cell r="A1699">
            <v>283389</v>
          </cell>
          <cell r="B1699">
            <v>9283000</v>
          </cell>
        </row>
        <row r="1700">
          <cell r="A1700">
            <v>283390</v>
          </cell>
          <cell r="B1700">
            <v>9283000</v>
          </cell>
        </row>
        <row r="1701">
          <cell r="A1701">
            <v>283393</v>
          </cell>
          <cell r="B1701">
            <v>9283000</v>
          </cell>
        </row>
        <row r="1702">
          <cell r="A1702">
            <v>283395</v>
          </cell>
          <cell r="B1702">
            <v>9283000</v>
          </cell>
        </row>
        <row r="1703">
          <cell r="A1703">
            <v>283398</v>
          </cell>
          <cell r="B1703">
            <v>9283000</v>
          </cell>
        </row>
        <row r="1704">
          <cell r="A1704">
            <v>283402</v>
          </cell>
          <cell r="B1704">
            <v>9283000</v>
          </cell>
        </row>
        <row r="1705">
          <cell r="A1705">
            <v>283405</v>
          </cell>
          <cell r="B1705">
            <v>9283000</v>
          </cell>
        </row>
        <row r="1706">
          <cell r="A1706">
            <v>283412</v>
          </cell>
          <cell r="B1706">
            <v>9283000</v>
          </cell>
        </row>
        <row r="1707">
          <cell r="A1707">
            <v>283417</v>
          </cell>
          <cell r="B1707">
            <v>9283000</v>
          </cell>
        </row>
        <row r="1708">
          <cell r="A1708">
            <v>283419</v>
          </cell>
          <cell r="B1708">
            <v>9283000</v>
          </cell>
        </row>
        <row r="1709">
          <cell r="A1709">
            <v>283420</v>
          </cell>
          <cell r="B1709">
            <v>9283000</v>
          </cell>
        </row>
        <row r="1710">
          <cell r="A1710">
            <v>283421</v>
          </cell>
          <cell r="B1710">
            <v>9283000</v>
          </cell>
        </row>
        <row r="1711">
          <cell r="A1711">
            <v>283423</v>
          </cell>
          <cell r="B1711">
            <v>9283000</v>
          </cell>
        </row>
        <row r="1712">
          <cell r="A1712">
            <v>283424</v>
          </cell>
          <cell r="B1712">
            <v>9283000</v>
          </cell>
        </row>
        <row r="1713">
          <cell r="A1713">
            <v>283427</v>
          </cell>
          <cell r="B1713">
            <v>9283000</v>
          </cell>
        </row>
        <row r="1714">
          <cell r="A1714">
            <v>283431</v>
          </cell>
          <cell r="B1714">
            <v>9283000</v>
          </cell>
        </row>
        <row r="1715">
          <cell r="A1715">
            <v>283433</v>
          </cell>
          <cell r="B1715">
            <v>9283000</v>
          </cell>
        </row>
        <row r="1716">
          <cell r="A1716">
            <v>283434</v>
          </cell>
          <cell r="B1716">
            <v>9283000</v>
          </cell>
        </row>
        <row r="1717">
          <cell r="A1717">
            <v>283435</v>
          </cell>
          <cell r="B1717">
            <v>9283000</v>
          </cell>
        </row>
        <row r="1718">
          <cell r="A1718">
            <v>283436</v>
          </cell>
          <cell r="B1718">
            <v>9283000</v>
          </cell>
        </row>
        <row r="1719">
          <cell r="A1719">
            <v>283443</v>
          </cell>
          <cell r="B1719">
            <v>9283000</v>
          </cell>
        </row>
        <row r="1720">
          <cell r="A1720">
            <v>283448</v>
          </cell>
          <cell r="B1720">
            <v>9283000</v>
          </cell>
        </row>
        <row r="1721">
          <cell r="A1721">
            <v>283453</v>
          </cell>
          <cell r="B1721">
            <v>9283000</v>
          </cell>
        </row>
        <row r="1722">
          <cell r="A1722">
            <v>283461</v>
          </cell>
          <cell r="B1722">
            <v>9283000</v>
          </cell>
        </row>
        <row r="1723">
          <cell r="A1723">
            <v>283462</v>
          </cell>
          <cell r="B1723">
            <v>9283000</v>
          </cell>
        </row>
        <row r="1724">
          <cell r="A1724">
            <v>283463</v>
          </cell>
          <cell r="B1724">
            <v>9283000</v>
          </cell>
        </row>
        <row r="1725">
          <cell r="A1725">
            <v>283464</v>
          </cell>
          <cell r="B1725">
            <v>9283000</v>
          </cell>
        </row>
        <row r="1726">
          <cell r="A1726">
            <v>283465</v>
          </cell>
          <cell r="B1726">
            <v>9283000</v>
          </cell>
        </row>
        <row r="1727">
          <cell r="A1727">
            <v>283466</v>
          </cell>
          <cell r="B1727">
            <v>9283000</v>
          </cell>
        </row>
        <row r="1728">
          <cell r="A1728">
            <v>283467</v>
          </cell>
          <cell r="B1728">
            <v>9283000</v>
          </cell>
        </row>
        <row r="1729">
          <cell r="A1729">
            <v>283468</v>
          </cell>
          <cell r="B1729">
            <v>9283000</v>
          </cell>
        </row>
        <row r="1730">
          <cell r="A1730">
            <v>283469</v>
          </cell>
          <cell r="B1730">
            <v>9283000</v>
          </cell>
        </row>
        <row r="1731">
          <cell r="A1731">
            <v>283470</v>
          </cell>
          <cell r="B1731">
            <v>9283000</v>
          </cell>
        </row>
        <row r="1732">
          <cell r="A1732">
            <v>283471</v>
          </cell>
          <cell r="B1732">
            <v>9283000</v>
          </cell>
        </row>
        <row r="1733">
          <cell r="A1733">
            <v>283472</v>
          </cell>
          <cell r="B1733">
            <v>9283000</v>
          </cell>
        </row>
        <row r="1734">
          <cell r="A1734">
            <v>283473</v>
          </cell>
          <cell r="B1734">
            <v>9283000</v>
          </cell>
        </row>
        <row r="1735">
          <cell r="A1735">
            <v>283474</v>
          </cell>
          <cell r="B1735">
            <v>9283000</v>
          </cell>
        </row>
        <row r="1736">
          <cell r="A1736">
            <v>283475</v>
          </cell>
          <cell r="B1736">
            <v>9283000</v>
          </cell>
        </row>
        <row r="1737">
          <cell r="A1737">
            <v>283476</v>
          </cell>
          <cell r="B1737">
            <v>9283000</v>
          </cell>
        </row>
        <row r="1738">
          <cell r="A1738">
            <v>283477</v>
          </cell>
          <cell r="B1738">
            <v>9283000</v>
          </cell>
        </row>
        <row r="1739">
          <cell r="A1739">
            <v>283478</v>
          </cell>
          <cell r="B1739">
            <v>9283000</v>
          </cell>
        </row>
        <row r="1740">
          <cell r="A1740">
            <v>283479</v>
          </cell>
          <cell r="B1740">
            <v>9283000</v>
          </cell>
        </row>
        <row r="1741">
          <cell r="A1741">
            <v>283481</v>
          </cell>
          <cell r="B1741">
            <v>9283000</v>
          </cell>
        </row>
        <row r="1742">
          <cell r="A1742">
            <v>283482</v>
          </cell>
          <cell r="B1742">
            <v>9283000</v>
          </cell>
        </row>
        <row r="1743">
          <cell r="A1743">
            <v>283484</v>
          </cell>
          <cell r="B1743">
            <v>9283000</v>
          </cell>
        </row>
        <row r="1744">
          <cell r="A1744">
            <v>283488</v>
          </cell>
          <cell r="B1744">
            <v>9283000</v>
          </cell>
        </row>
        <row r="1745">
          <cell r="A1745">
            <v>283489</v>
          </cell>
          <cell r="B1745">
            <v>9283000</v>
          </cell>
        </row>
        <row r="1746">
          <cell r="A1746">
            <v>283495</v>
          </cell>
          <cell r="B1746">
            <v>9283000</v>
          </cell>
        </row>
        <row r="1747">
          <cell r="A1747">
            <v>283496</v>
          </cell>
          <cell r="B1747">
            <v>9283000</v>
          </cell>
        </row>
        <row r="1748">
          <cell r="A1748">
            <v>283500</v>
          </cell>
          <cell r="B1748">
            <v>9283000</v>
          </cell>
        </row>
        <row r="1749">
          <cell r="A1749">
            <v>283525</v>
          </cell>
          <cell r="B1749">
            <v>9283000</v>
          </cell>
        </row>
        <row r="1750">
          <cell r="A1750">
            <v>283553</v>
          </cell>
          <cell r="B1750">
            <v>9283000</v>
          </cell>
        </row>
        <row r="1751">
          <cell r="A1751">
            <v>283557</v>
          </cell>
          <cell r="B1751">
            <v>9283000</v>
          </cell>
        </row>
        <row r="1752">
          <cell r="A1752">
            <v>283561</v>
          </cell>
          <cell r="B1752">
            <v>9283000</v>
          </cell>
        </row>
        <row r="1753">
          <cell r="A1753">
            <v>283640</v>
          </cell>
          <cell r="B1753">
            <v>9283000</v>
          </cell>
        </row>
        <row r="1754">
          <cell r="A1754">
            <v>283700</v>
          </cell>
          <cell r="B1754">
            <v>9283000</v>
          </cell>
        </row>
        <row r="1755">
          <cell r="A1755">
            <v>283731</v>
          </cell>
          <cell r="B1755">
            <v>9283000</v>
          </cell>
        </row>
        <row r="1756">
          <cell r="A1756">
            <v>283820</v>
          </cell>
          <cell r="B1756">
            <v>9283000</v>
          </cell>
        </row>
        <row r="1757">
          <cell r="A1757">
            <v>283830</v>
          </cell>
          <cell r="B1757">
            <v>9283000</v>
          </cell>
        </row>
        <row r="1758">
          <cell r="A1758">
            <v>283831</v>
          </cell>
          <cell r="B1758">
            <v>9283000</v>
          </cell>
        </row>
        <row r="1759">
          <cell r="A1759">
            <v>283832</v>
          </cell>
          <cell r="B1759">
            <v>9283000</v>
          </cell>
        </row>
        <row r="1760">
          <cell r="A1760">
            <v>283833</v>
          </cell>
          <cell r="B1760">
            <v>9283000</v>
          </cell>
        </row>
        <row r="1761">
          <cell r="A1761">
            <v>283834</v>
          </cell>
          <cell r="B1761">
            <v>9283000</v>
          </cell>
        </row>
        <row r="1762">
          <cell r="A1762">
            <v>283835</v>
          </cell>
          <cell r="B1762">
            <v>9283000</v>
          </cell>
        </row>
        <row r="1763">
          <cell r="A1763">
            <v>283837</v>
          </cell>
          <cell r="B1763">
            <v>9283000</v>
          </cell>
        </row>
        <row r="1764">
          <cell r="A1764">
            <v>283838</v>
          </cell>
          <cell r="B1764">
            <v>9283000</v>
          </cell>
        </row>
        <row r="1765">
          <cell r="A1765">
            <v>283839</v>
          </cell>
          <cell r="B1765">
            <v>9283000</v>
          </cell>
        </row>
        <row r="1766">
          <cell r="A1766">
            <v>283840</v>
          </cell>
          <cell r="B1766">
            <v>9283000</v>
          </cell>
        </row>
        <row r="1767">
          <cell r="A1767">
            <v>283841</v>
          </cell>
          <cell r="B1767">
            <v>9283000</v>
          </cell>
        </row>
        <row r="1768">
          <cell r="A1768">
            <v>283842</v>
          </cell>
          <cell r="B1768">
            <v>9283000</v>
          </cell>
        </row>
        <row r="1769">
          <cell r="A1769">
            <v>283843</v>
          </cell>
          <cell r="B1769">
            <v>9283000</v>
          </cell>
        </row>
        <row r="1770">
          <cell r="A1770">
            <v>283844</v>
          </cell>
          <cell r="B1770">
            <v>9283000</v>
          </cell>
        </row>
        <row r="1771">
          <cell r="A1771">
            <v>283845</v>
          </cell>
          <cell r="B1771">
            <v>9283000</v>
          </cell>
        </row>
        <row r="1772">
          <cell r="A1772">
            <v>283846</v>
          </cell>
          <cell r="B1772">
            <v>9283000</v>
          </cell>
        </row>
        <row r="1773">
          <cell r="A1773">
            <v>283848</v>
          </cell>
          <cell r="B1773">
            <v>9283000</v>
          </cell>
        </row>
        <row r="1774">
          <cell r="A1774">
            <v>283849</v>
          </cell>
          <cell r="B1774">
            <v>9283000</v>
          </cell>
        </row>
        <row r="1775">
          <cell r="A1775">
            <v>283850</v>
          </cell>
          <cell r="B1775">
            <v>9283000</v>
          </cell>
        </row>
        <row r="1776">
          <cell r="A1776">
            <v>283851</v>
          </cell>
          <cell r="B1776">
            <v>9283000</v>
          </cell>
        </row>
        <row r="1777">
          <cell r="A1777">
            <v>283852</v>
          </cell>
          <cell r="B1777">
            <v>9283000</v>
          </cell>
        </row>
        <row r="1778">
          <cell r="A1778">
            <v>283853</v>
          </cell>
          <cell r="B1778">
            <v>9283000</v>
          </cell>
        </row>
        <row r="1779">
          <cell r="A1779">
            <v>283854</v>
          </cell>
          <cell r="B1779">
            <v>9283000</v>
          </cell>
        </row>
        <row r="1780">
          <cell r="A1780">
            <v>283856</v>
          </cell>
          <cell r="B1780">
            <v>9283000</v>
          </cell>
        </row>
        <row r="1781">
          <cell r="A1781">
            <v>283857</v>
          </cell>
          <cell r="B1781">
            <v>9283000</v>
          </cell>
        </row>
        <row r="1782">
          <cell r="A1782">
            <v>283858</v>
          </cell>
          <cell r="B1782">
            <v>9283000</v>
          </cell>
        </row>
        <row r="1783">
          <cell r="A1783">
            <v>283859</v>
          </cell>
          <cell r="B1783">
            <v>9283000</v>
          </cell>
        </row>
        <row r="1784">
          <cell r="A1784">
            <v>283860</v>
          </cell>
          <cell r="B1784">
            <v>9283000</v>
          </cell>
        </row>
        <row r="1785">
          <cell r="A1785">
            <v>283861</v>
          </cell>
          <cell r="B1785">
            <v>9283000</v>
          </cell>
        </row>
        <row r="1786">
          <cell r="A1786">
            <v>283862</v>
          </cell>
          <cell r="B1786">
            <v>9283000</v>
          </cell>
        </row>
        <row r="1787">
          <cell r="A1787">
            <v>283863</v>
          </cell>
          <cell r="B1787">
            <v>9283000</v>
          </cell>
        </row>
        <row r="1788">
          <cell r="A1788">
            <v>283864</v>
          </cell>
          <cell r="B1788">
            <v>9283000</v>
          </cell>
        </row>
        <row r="1789">
          <cell r="A1789">
            <v>283865</v>
          </cell>
          <cell r="B1789">
            <v>9283000</v>
          </cell>
        </row>
        <row r="1790">
          <cell r="A1790">
            <v>283866</v>
          </cell>
          <cell r="B1790">
            <v>9283000</v>
          </cell>
        </row>
        <row r="1791">
          <cell r="A1791">
            <v>283868</v>
          </cell>
          <cell r="B1791">
            <v>9283000</v>
          </cell>
        </row>
        <row r="1792">
          <cell r="A1792">
            <v>283869</v>
          </cell>
          <cell r="B1792">
            <v>9283000</v>
          </cell>
        </row>
        <row r="1793">
          <cell r="A1793">
            <v>283870</v>
          </cell>
          <cell r="B1793">
            <v>9283000</v>
          </cell>
        </row>
        <row r="1794">
          <cell r="A1794">
            <v>283871</v>
          </cell>
          <cell r="B1794">
            <v>9283000</v>
          </cell>
        </row>
        <row r="1795">
          <cell r="A1795">
            <v>283872</v>
          </cell>
          <cell r="B1795">
            <v>9283000</v>
          </cell>
        </row>
        <row r="1796">
          <cell r="A1796">
            <v>283874</v>
          </cell>
          <cell r="B1796">
            <v>9283000</v>
          </cell>
        </row>
        <row r="1797">
          <cell r="A1797">
            <v>283876</v>
          </cell>
          <cell r="B1797">
            <v>9283000</v>
          </cell>
        </row>
        <row r="1798">
          <cell r="A1798">
            <v>283879</v>
          </cell>
          <cell r="B1798">
            <v>9283000</v>
          </cell>
        </row>
        <row r="1799">
          <cell r="A1799">
            <v>283881</v>
          </cell>
          <cell r="B1799">
            <v>9283000</v>
          </cell>
        </row>
        <row r="1800">
          <cell r="A1800">
            <v>283882</v>
          </cell>
          <cell r="B1800">
            <v>9283000</v>
          </cell>
        </row>
        <row r="1801">
          <cell r="A1801">
            <v>283883</v>
          </cell>
          <cell r="B1801">
            <v>9283000</v>
          </cell>
        </row>
        <row r="1802">
          <cell r="A1802">
            <v>283884</v>
          </cell>
          <cell r="B1802">
            <v>9283000</v>
          </cell>
        </row>
        <row r="1803">
          <cell r="A1803">
            <v>283885</v>
          </cell>
          <cell r="B1803">
            <v>9283000</v>
          </cell>
        </row>
        <row r="1804">
          <cell r="A1804">
            <v>283960</v>
          </cell>
          <cell r="B1804">
            <v>9283000</v>
          </cell>
        </row>
        <row r="1805">
          <cell r="A1805">
            <v>283970</v>
          </cell>
          <cell r="B1805">
            <v>9283000</v>
          </cell>
        </row>
        <row r="1806">
          <cell r="A1806">
            <v>403100</v>
          </cell>
          <cell r="B1806">
            <v>9403000</v>
          </cell>
        </row>
        <row r="1807">
          <cell r="A1807">
            <v>403101</v>
          </cell>
          <cell r="B1807">
            <v>9403000</v>
          </cell>
        </row>
        <row r="1808">
          <cell r="A1808">
            <v>403105</v>
          </cell>
          <cell r="B1808">
            <v>9403000</v>
          </cell>
        </row>
        <row r="1809">
          <cell r="A1809">
            <v>403115</v>
          </cell>
          <cell r="B1809">
            <v>9403100</v>
          </cell>
        </row>
        <row r="1810">
          <cell r="A1810">
            <v>403200</v>
          </cell>
          <cell r="B1810">
            <v>9403000</v>
          </cell>
        </row>
        <row r="1811">
          <cell r="A1811">
            <v>403201</v>
          </cell>
          <cell r="B1811">
            <v>9403000</v>
          </cell>
        </row>
        <row r="1812">
          <cell r="A1812">
            <v>403202</v>
          </cell>
          <cell r="B1812">
            <v>9403000</v>
          </cell>
        </row>
        <row r="1813">
          <cell r="A1813">
            <v>403203</v>
          </cell>
          <cell r="B1813">
            <v>9403000</v>
          </cell>
        </row>
        <row r="1814">
          <cell r="A1814">
            <v>403260</v>
          </cell>
          <cell r="B1814">
            <v>9403000</v>
          </cell>
        </row>
        <row r="1815">
          <cell r="A1815">
            <v>404101</v>
          </cell>
          <cell r="B1815">
            <v>9404000</v>
          </cell>
        </row>
        <row r="1816">
          <cell r="A1816">
            <v>404105</v>
          </cell>
          <cell r="B1816">
            <v>9404000</v>
          </cell>
        </row>
        <row r="1817">
          <cell r="A1817">
            <v>404107</v>
          </cell>
          <cell r="B1817">
            <v>9404000</v>
          </cell>
        </row>
        <row r="1818">
          <cell r="A1818">
            <v>404210</v>
          </cell>
          <cell r="B1818">
            <v>9404000</v>
          </cell>
        </row>
        <row r="1819">
          <cell r="A1819">
            <v>404220</v>
          </cell>
          <cell r="B1819">
            <v>9404000</v>
          </cell>
        </row>
        <row r="1820">
          <cell r="A1820">
            <v>404260</v>
          </cell>
          <cell r="B1820">
            <v>9404000</v>
          </cell>
        </row>
        <row r="1821">
          <cell r="A1821">
            <v>404315</v>
          </cell>
          <cell r="B1821">
            <v>9404000</v>
          </cell>
        </row>
        <row r="1822">
          <cell r="A1822">
            <v>404640</v>
          </cell>
          <cell r="B1822">
            <v>9404000</v>
          </cell>
        </row>
        <row r="1823">
          <cell r="A1823">
            <v>405100</v>
          </cell>
          <cell r="B1823">
            <v>9405000</v>
          </cell>
        </row>
        <row r="1824">
          <cell r="A1824">
            <v>405104</v>
          </cell>
          <cell r="B1824">
            <v>9405000</v>
          </cell>
        </row>
        <row r="1825">
          <cell r="A1825">
            <v>405109</v>
          </cell>
          <cell r="B1825">
            <v>9405000</v>
          </cell>
        </row>
        <row r="1826">
          <cell r="A1826">
            <v>406100</v>
          </cell>
          <cell r="B1826">
            <v>9406000</v>
          </cell>
        </row>
        <row r="1827">
          <cell r="A1827">
            <v>407011</v>
          </cell>
          <cell r="B1827">
            <v>9407000</v>
          </cell>
        </row>
        <row r="1828">
          <cell r="A1828">
            <v>407250</v>
          </cell>
          <cell r="B1828">
            <v>9407300</v>
          </cell>
        </row>
        <row r="1829">
          <cell r="A1829">
            <v>407301</v>
          </cell>
          <cell r="B1829">
            <v>9407300</v>
          </cell>
        </row>
        <row r="1830">
          <cell r="A1830">
            <v>407302</v>
          </cell>
          <cell r="B1830">
            <v>9407300</v>
          </cell>
        </row>
        <row r="1831">
          <cell r="A1831">
            <v>407305</v>
          </cell>
          <cell r="B1831">
            <v>9407300</v>
          </cell>
        </row>
        <row r="1832">
          <cell r="A1832">
            <v>407310</v>
          </cell>
          <cell r="B1832">
            <v>9407300</v>
          </cell>
        </row>
        <row r="1833">
          <cell r="A1833">
            <v>407340</v>
          </cell>
          <cell r="B1833">
            <v>9407300</v>
          </cell>
        </row>
        <row r="1834">
          <cell r="A1834">
            <v>407361</v>
          </cell>
          <cell r="B1834">
            <v>9407300</v>
          </cell>
        </row>
        <row r="1835">
          <cell r="A1835">
            <v>407367</v>
          </cell>
          <cell r="B1835">
            <v>9407300</v>
          </cell>
        </row>
        <row r="1836">
          <cell r="A1836">
            <v>407373</v>
          </cell>
          <cell r="B1836">
            <v>9407300</v>
          </cell>
        </row>
        <row r="1837">
          <cell r="A1837">
            <v>407381</v>
          </cell>
          <cell r="B1837">
            <v>9407300</v>
          </cell>
        </row>
        <row r="1838">
          <cell r="A1838">
            <v>407383</v>
          </cell>
          <cell r="B1838">
            <v>9407300</v>
          </cell>
        </row>
        <row r="1839">
          <cell r="A1839">
            <v>407384</v>
          </cell>
          <cell r="B1839">
            <v>9407300</v>
          </cell>
        </row>
        <row r="1840">
          <cell r="A1840">
            <v>407412</v>
          </cell>
          <cell r="B1840">
            <v>9407300</v>
          </cell>
        </row>
        <row r="1841">
          <cell r="A1841">
            <v>407413</v>
          </cell>
          <cell r="B1841">
            <v>9407300</v>
          </cell>
        </row>
        <row r="1842">
          <cell r="A1842">
            <v>407414</v>
          </cell>
          <cell r="B1842">
            <v>9407300</v>
          </cell>
        </row>
        <row r="1843">
          <cell r="A1843">
            <v>407415</v>
          </cell>
          <cell r="B1843">
            <v>9407300</v>
          </cell>
        </row>
        <row r="1844">
          <cell r="A1844">
            <v>407417</v>
          </cell>
          <cell r="B1844">
            <v>9407300</v>
          </cell>
        </row>
        <row r="1845">
          <cell r="A1845">
            <v>407418</v>
          </cell>
          <cell r="B1845">
            <v>9407300</v>
          </cell>
        </row>
        <row r="1846">
          <cell r="A1846">
            <v>407419</v>
          </cell>
          <cell r="B1846">
            <v>9407300</v>
          </cell>
        </row>
        <row r="1847">
          <cell r="A1847">
            <v>407420</v>
          </cell>
          <cell r="B1847">
            <v>9407300</v>
          </cell>
        </row>
        <row r="1848">
          <cell r="A1848">
            <v>407421</v>
          </cell>
          <cell r="B1848">
            <v>9407300</v>
          </cell>
        </row>
        <row r="1849">
          <cell r="A1849">
            <v>407423</v>
          </cell>
          <cell r="B1849">
            <v>9407300</v>
          </cell>
        </row>
        <row r="1850">
          <cell r="A1850">
            <v>407425</v>
          </cell>
          <cell r="B1850">
            <v>9407300</v>
          </cell>
        </row>
        <row r="1851">
          <cell r="A1851">
            <v>407427</v>
          </cell>
          <cell r="B1851">
            <v>9407300</v>
          </cell>
        </row>
        <row r="1852">
          <cell r="A1852">
            <v>407431</v>
          </cell>
          <cell r="B1852">
            <v>9407300</v>
          </cell>
        </row>
        <row r="1853">
          <cell r="A1853">
            <v>407432</v>
          </cell>
          <cell r="B1853">
            <v>9407300</v>
          </cell>
        </row>
        <row r="1854">
          <cell r="A1854">
            <v>407433</v>
          </cell>
          <cell r="B1854">
            <v>9407300</v>
          </cell>
        </row>
        <row r="1855">
          <cell r="A1855">
            <v>407434</v>
          </cell>
          <cell r="B1855">
            <v>9407300</v>
          </cell>
        </row>
        <row r="1856">
          <cell r="A1856">
            <v>407436</v>
          </cell>
          <cell r="B1856">
            <v>9407300</v>
          </cell>
        </row>
        <row r="1857">
          <cell r="A1857">
            <v>407438</v>
          </cell>
          <cell r="B1857">
            <v>9407300</v>
          </cell>
        </row>
        <row r="1858">
          <cell r="A1858">
            <v>407441</v>
          </cell>
          <cell r="B1858">
            <v>9407300</v>
          </cell>
        </row>
        <row r="1859">
          <cell r="A1859">
            <v>407444</v>
          </cell>
          <cell r="B1859">
            <v>9407300</v>
          </cell>
        </row>
        <row r="1860">
          <cell r="A1860">
            <v>407447</v>
          </cell>
          <cell r="B1860">
            <v>9407300</v>
          </cell>
        </row>
        <row r="1861">
          <cell r="A1861">
            <v>407448</v>
          </cell>
          <cell r="B1861">
            <v>9407300</v>
          </cell>
        </row>
        <row r="1862">
          <cell r="A1862">
            <v>407449</v>
          </cell>
          <cell r="B1862">
            <v>9407300</v>
          </cell>
        </row>
        <row r="1863">
          <cell r="A1863">
            <v>407450</v>
          </cell>
          <cell r="B1863">
            <v>9407400</v>
          </cell>
        </row>
        <row r="1864">
          <cell r="A1864">
            <v>407451</v>
          </cell>
          <cell r="B1864">
            <v>9407300</v>
          </cell>
        </row>
        <row r="1865">
          <cell r="A1865">
            <v>407453</v>
          </cell>
          <cell r="B1865">
            <v>9407300</v>
          </cell>
        </row>
        <row r="1866">
          <cell r="A1866">
            <v>407457</v>
          </cell>
          <cell r="B1866">
            <v>9407300</v>
          </cell>
        </row>
        <row r="1867">
          <cell r="A1867">
            <v>407460</v>
          </cell>
          <cell r="B1867">
            <v>9407300</v>
          </cell>
        </row>
        <row r="1868">
          <cell r="A1868">
            <v>407462</v>
          </cell>
          <cell r="B1868">
            <v>9407300</v>
          </cell>
        </row>
        <row r="1869">
          <cell r="A1869">
            <v>407463</v>
          </cell>
          <cell r="B1869">
            <v>9407300</v>
          </cell>
        </row>
        <row r="1870">
          <cell r="A1870">
            <v>407465</v>
          </cell>
          <cell r="B1870">
            <v>9407300</v>
          </cell>
        </row>
        <row r="1871">
          <cell r="A1871">
            <v>407470</v>
          </cell>
          <cell r="B1871">
            <v>9407300</v>
          </cell>
        </row>
        <row r="1872">
          <cell r="A1872">
            <v>407471</v>
          </cell>
          <cell r="B1872">
            <v>9407300</v>
          </cell>
        </row>
        <row r="1873">
          <cell r="A1873">
            <v>407472</v>
          </cell>
          <cell r="B1873">
            <v>9407300</v>
          </cell>
        </row>
        <row r="1874">
          <cell r="A1874">
            <v>407473</v>
          </cell>
          <cell r="B1874">
            <v>9407300</v>
          </cell>
        </row>
        <row r="1875">
          <cell r="A1875">
            <v>407474</v>
          </cell>
          <cell r="B1875">
            <v>9407300</v>
          </cell>
        </row>
        <row r="1876">
          <cell r="A1876">
            <v>407475</v>
          </cell>
          <cell r="B1876">
            <v>9407300</v>
          </cell>
        </row>
        <row r="1877">
          <cell r="A1877">
            <v>407476</v>
          </cell>
          <cell r="B1877">
            <v>9407300</v>
          </cell>
        </row>
        <row r="1878">
          <cell r="A1878">
            <v>407477</v>
          </cell>
          <cell r="B1878">
            <v>9407300</v>
          </cell>
        </row>
        <row r="1879">
          <cell r="A1879">
            <v>407478</v>
          </cell>
          <cell r="B1879">
            <v>9407300</v>
          </cell>
        </row>
        <row r="1880">
          <cell r="A1880">
            <v>407481</v>
          </cell>
          <cell r="B1880">
            <v>9407300</v>
          </cell>
        </row>
        <row r="1881">
          <cell r="A1881">
            <v>407482</v>
          </cell>
          <cell r="B1881">
            <v>9407300</v>
          </cell>
        </row>
        <row r="1882">
          <cell r="A1882">
            <v>407483</v>
          </cell>
          <cell r="B1882">
            <v>9407300</v>
          </cell>
        </row>
        <row r="1883">
          <cell r="A1883">
            <v>407484</v>
          </cell>
          <cell r="B1883">
            <v>9407300</v>
          </cell>
        </row>
        <row r="1884">
          <cell r="A1884">
            <v>407485</v>
          </cell>
          <cell r="B1884">
            <v>9407300</v>
          </cell>
        </row>
        <row r="1885">
          <cell r="A1885">
            <v>407488</v>
          </cell>
          <cell r="B1885">
            <v>9407300</v>
          </cell>
        </row>
        <row r="1886">
          <cell r="A1886">
            <v>407489</v>
          </cell>
          <cell r="B1886">
            <v>9407300</v>
          </cell>
        </row>
        <row r="1887">
          <cell r="A1887">
            <v>407492</v>
          </cell>
          <cell r="B1887">
            <v>9407300</v>
          </cell>
        </row>
        <row r="1888">
          <cell r="A1888">
            <v>407493</v>
          </cell>
          <cell r="B1888">
            <v>9407300</v>
          </cell>
        </row>
        <row r="1889">
          <cell r="A1889">
            <v>407494</v>
          </cell>
          <cell r="B1889">
            <v>9407300</v>
          </cell>
        </row>
        <row r="1890">
          <cell r="A1890">
            <v>407495</v>
          </cell>
          <cell r="B1890">
            <v>9407300</v>
          </cell>
        </row>
        <row r="1891">
          <cell r="A1891">
            <v>407496</v>
          </cell>
          <cell r="B1891">
            <v>9407300</v>
          </cell>
        </row>
        <row r="1892">
          <cell r="A1892">
            <v>408110</v>
          </cell>
          <cell r="B1892">
            <v>9408100</v>
          </cell>
        </row>
        <row r="1893">
          <cell r="A1893">
            <v>408112</v>
          </cell>
          <cell r="B1893">
            <v>9408100</v>
          </cell>
        </row>
        <row r="1894">
          <cell r="A1894">
            <v>408117</v>
          </cell>
          <cell r="B1894">
            <v>9408100</v>
          </cell>
        </row>
        <row r="1895">
          <cell r="A1895">
            <v>408118</v>
          </cell>
          <cell r="B1895">
            <v>9408100</v>
          </cell>
        </row>
        <row r="1896">
          <cell r="A1896">
            <v>408140</v>
          </cell>
          <cell r="B1896">
            <v>9408100</v>
          </cell>
        </row>
        <row r="1897">
          <cell r="A1897">
            <v>408150</v>
          </cell>
          <cell r="B1897">
            <v>9408100</v>
          </cell>
        </row>
        <row r="1898">
          <cell r="A1898">
            <v>408200</v>
          </cell>
          <cell r="B1898">
            <v>9408200</v>
          </cell>
        </row>
        <row r="1899">
          <cell r="A1899">
            <v>408240</v>
          </cell>
          <cell r="B1899">
            <v>9408200</v>
          </cell>
        </row>
        <row r="1900">
          <cell r="A1900">
            <v>408900</v>
          </cell>
          <cell r="B1900">
            <v>9408100</v>
          </cell>
        </row>
        <row r="1901">
          <cell r="A1901">
            <v>409110</v>
          </cell>
          <cell r="B1901">
            <v>9409100</v>
          </cell>
        </row>
        <row r="1902">
          <cell r="A1902">
            <v>409120</v>
          </cell>
          <cell r="B1902">
            <v>9409100</v>
          </cell>
        </row>
        <row r="1903">
          <cell r="A1903">
            <v>409130</v>
          </cell>
          <cell r="B1903">
            <v>9409100</v>
          </cell>
        </row>
        <row r="1904">
          <cell r="A1904">
            <v>409140</v>
          </cell>
          <cell r="B1904">
            <v>9409100</v>
          </cell>
        </row>
        <row r="1905">
          <cell r="A1905">
            <v>409150</v>
          </cell>
          <cell r="B1905">
            <v>9409100</v>
          </cell>
        </row>
        <row r="1906">
          <cell r="A1906">
            <v>409160</v>
          </cell>
          <cell r="B1906">
            <v>9409100</v>
          </cell>
        </row>
        <row r="1907">
          <cell r="A1907">
            <v>409170</v>
          </cell>
          <cell r="B1907">
            <v>9409100</v>
          </cell>
        </row>
        <row r="1908">
          <cell r="A1908">
            <v>409200</v>
          </cell>
          <cell r="B1908">
            <v>9409200</v>
          </cell>
        </row>
        <row r="1909">
          <cell r="A1909">
            <v>409300</v>
          </cell>
          <cell r="B1909">
            <v>9409300</v>
          </cell>
        </row>
        <row r="1910">
          <cell r="A1910">
            <v>410100</v>
          </cell>
          <cell r="B1910">
            <v>9410100</v>
          </cell>
        </row>
        <row r="1911">
          <cell r="A1911">
            <v>410101</v>
          </cell>
          <cell r="B1911">
            <v>9410100</v>
          </cell>
        </row>
        <row r="1912">
          <cell r="A1912">
            <v>410110</v>
          </cell>
          <cell r="B1912">
            <v>9410100</v>
          </cell>
        </row>
        <row r="1913">
          <cell r="A1913">
            <v>410112</v>
          </cell>
          <cell r="B1913">
            <v>9410100</v>
          </cell>
        </row>
        <row r="1914">
          <cell r="A1914">
            <v>410120</v>
          </cell>
          <cell r="B1914">
            <v>9410100</v>
          </cell>
        </row>
        <row r="1915">
          <cell r="A1915">
            <v>410181</v>
          </cell>
          <cell r="B1915">
            <v>9410100</v>
          </cell>
        </row>
        <row r="1916">
          <cell r="A1916">
            <v>410200</v>
          </cell>
          <cell r="B1916">
            <v>9410200</v>
          </cell>
        </row>
        <row r="1917">
          <cell r="A1917">
            <v>411100</v>
          </cell>
          <cell r="B1917">
            <v>9411100</v>
          </cell>
        </row>
        <row r="1918">
          <cell r="A1918">
            <v>411200</v>
          </cell>
          <cell r="B1918">
            <v>9411200</v>
          </cell>
        </row>
        <row r="1919">
          <cell r="A1919">
            <v>411400</v>
          </cell>
          <cell r="B1919">
            <v>9411400</v>
          </cell>
        </row>
        <row r="1920">
          <cell r="A1920">
            <v>411600</v>
          </cell>
          <cell r="B1920">
            <v>9411600</v>
          </cell>
        </row>
        <row r="1921">
          <cell r="A1921">
            <v>411630</v>
          </cell>
          <cell r="B1921">
            <v>9411600</v>
          </cell>
        </row>
        <row r="1922">
          <cell r="A1922">
            <v>411700</v>
          </cell>
          <cell r="B1922">
            <v>9411700</v>
          </cell>
        </row>
        <row r="1923">
          <cell r="A1923">
            <v>411810</v>
          </cell>
          <cell r="B1923">
            <v>9411600</v>
          </cell>
        </row>
        <row r="1924">
          <cell r="A1924">
            <v>411910</v>
          </cell>
          <cell r="B1924">
            <v>9411800</v>
          </cell>
        </row>
        <row r="1925">
          <cell r="A1925">
            <v>411999</v>
          </cell>
          <cell r="B1925">
            <v>9411100</v>
          </cell>
        </row>
        <row r="1926">
          <cell r="A1926">
            <v>414010</v>
          </cell>
          <cell r="B1926">
            <v>9414010</v>
          </cell>
        </row>
        <row r="1927">
          <cell r="A1927">
            <v>414020</v>
          </cell>
          <cell r="B1927">
            <v>9414020</v>
          </cell>
        </row>
        <row r="1928">
          <cell r="A1928">
            <v>414030</v>
          </cell>
          <cell r="B1928">
            <v>9414030</v>
          </cell>
        </row>
        <row r="1929">
          <cell r="A1929">
            <v>417113</v>
          </cell>
          <cell r="B1929">
            <v>9417100</v>
          </cell>
        </row>
        <row r="1930">
          <cell r="A1930">
            <v>417175</v>
          </cell>
          <cell r="B1930">
            <v>9417100</v>
          </cell>
        </row>
        <row r="1931">
          <cell r="A1931">
            <v>417570</v>
          </cell>
          <cell r="B1931">
            <v>9417000</v>
          </cell>
        </row>
        <row r="1932">
          <cell r="A1932">
            <v>418010</v>
          </cell>
          <cell r="B1932">
            <v>9418000</v>
          </cell>
        </row>
        <row r="1933">
          <cell r="A1933">
            <v>418011</v>
          </cell>
          <cell r="B1933">
            <v>9418000</v>
          </cell>
        </row>
        <row r="1934">
          <cell r="A1934">
            <v>418120</v>
          </cell>
          <cell r="B1934">
            <v>9418100</v>
          </cell>
        </row>
        <row r="1935">
          <cell r="A1935">
            <v>418130</v>
          </cell>
          <cell r="B1935">
            <v>9418100</v>
          </cell>
        </row>
        <row r="1936">
          <cell r="A1936">
            <v>418131</v>
          </cell>
          <cell r="B1936">
            <v>9418100</v>
          </cell>
        </row>
        <row r="1937">
          <cell r="A1937">
            <v>418135</v>
          </cell>
          <cell r="B1937">
            <v>9418100</v>
          </cell>
        </row>
        <row r="1938">
          <cell r="A1938">
            <v>418136</v>
          </cell>
          <cell r="B1938">
            <v>9418100</v>
          </cell>
        </row>
        <row r="1939">
          <cell r="A1939">
            <v>418140</v>
          </cell>
          <cell r="B1939">
            <v>9418100</v>
          </cell>
        </row>
        <row r="1940">
          <cell r="A1940">
            <v>418141</v>
          </cell>
          <cell r="B1940">
            <v>9418100</v>
          </cell>
        </row>
        <row r="1941">
          <cell r="A1941">
            <v>418150</v>
          </cell>
          <cell r="B1941">
            <v>9418100</v>
          </cell>
        </row>
        <row r="1942">
          <cell r="A1942">
            <v>418151</v>
          </cell>
          <cell r="B1942">
            <v>9418100</v>
          </cell>
        </row>
        <row r="1943">
          <cell r="A1943">
            <v>418160</v>
          </cell>
          <cell r="B1943">
            <v>9418100</v>
          </cell>
        </row>
        <row r="1944">
          <cell r="A1944">
            <v>418161</v>
          </cell>
          <cell r="B1944">
            <v>9418100</v>
          </cell>
        </row>
        <row r="1945">
          <cell r="A1945">
            <v>418180</v>
          </cell>
          <cell r="B1945">
            <v>9418100</v>
          </cell>
        </row>
        <row r="1946">
          <cell r="A1946">
            <v>418181</v>
          </cell>
          <cell r="B1946">
            <v>9418100</v>
          </cell>
        </row>
        <row r="1947">
          <cell r="A1947">
            <v>418190</v>
          </cell>
          <cell r="B1947">
            <v>9418100</v>
          </cell>
        </row>
        <row r="1948">
          <cell r="A1948">
            <v>418191</v>
          </cell>
          <cell r="B1948">
            <v>9418100</v>
          </cell>
        </row>
        <row r="1949">
          <cell r="A1949">
            <v>419050</v>
          </cell>
          <cell r="B1949">
            <v>9419000</v>
          </cell>
        </row>
        <row r="1950">
          <cell r="A1950">
            <v>419100</v>
          </cell>
          <cell r="B1950">
            <v>9419100</v>
          </cell>
        </row>
        <row r="1951">
          <cell r="A1951">
            <v>419110</v>
          </cell>
          <cell r="B1951">
            <v>9419100</v>
          </cell>
        </row>
        <row r="1952">
          <cell r="A1952">
            <v>419881</v>
          </cell>
          <cell r="B1952">
            <v>9419000</v>
          </cell>
        </row>
        <row r="1953">
          <cell r="A1953">
            <v>419882</v>
          </cell>
          <cell r="B1953">
            <v>9419000</v>
          </cell>
        </row>
        <row r="1954">
          <cell r="A1954">
            <v>421010</v>
          </cell>
          <cell r="B1954">
            <v>9421000</v>
          </cell>
        </row>
        <row r="1955">
          <cell r="A1955">
            <v>421030</v>
          </cell>
          <cell r="B1955">
            <v>9421000</v>
          </cell>
        </row>
        <row r="1956">
          <cell r="A1956">
            <v>421040</v>
          </cell>
          <cell r="B1956">
            <v>9421000</v>
          </cell>
        </row>
        <row r="1957">
          <cell r="A1957">
            <v>421110</v>
          </cell>
          <cell r="B1957">
            <v>9421100</v>
          </cell>
        </row>
        <row r="1958">
          <cell r="A1958">
            <v>421150</v>
          </cell>
          <cell r="B1958">
            <v>9421100</v>
          </cell>
        </row>
        <row r="1959">
          <cell r="A1959">
            <v>421165</v>
          </cell>
          <cell r="B1959">
            <v>9421100</v>
          </cell>
        </row>
        <row r="1960">
          <cell r="A1960">
            <v>421210</v>
          </cell>
          <cell r="B1960">
            <v>9421200</v>
          </cell>
        </row>
        <row r="1961">
          <cell r="A1961">
            <v>421250</v>
          </cell>
          <cell r="B1961">
            <v>9421200</v>
          </cell>
        </row>
        <row r="1962">
          <cell r="A1962">
            <v>421265</v>
          </cell>
          <cell r="B1962">
            <v>9421200</v>
          </cell>
        </row>
        <row r="1963">
          <cell r="A1963">
            <v>421900</v>
          </cell>
          <cell r="B1963">
            <v>9421000</v>
          </cell>
        </row>
        <row r="1964">
          <cell r="A1964">
            <v>421905</v>
          </cell>
          <cell r="B1964">
            <v>9421000</v>
          </cell>
        </row>
        <row r="1965">
          <cell r="A1965">
            <v>421915</v>
          </cell>
          <cell r="B1965">
            <v>9421000</v>
          </cell>
        </row>
        <row r="1966">
          <cell r="A1966">
            <v>426100</v>
          </cell>
          <cell r="B1966">
            <v>9426100</v>
          </cell>
        </row>
        <row r="1967">
          <cell r="A1967">
            <v>426200</v>
          </cell>
          <cell r="B1967">
            <v>9426200</v>
          </cell>
        </row>
        <row r="1968">
          <cell r="A1968">
            <v>426300</v>
          </cell>
          <cell r="B1968">
            <v>9426300</v>
          </cell>
        </row>
        <row r="1969">
          <cell r="A1969">
            <v>426400</v>
          </cell>
          <cell r="B1969">
            <v>9426400</v>
          </cell>
        </row>
        <row r="1970">
          <cell r="A1970">
            <v>426500</v>
          </cell>
          <cell r="B1970">
            <v>9426500</v>
          </cell>
        </row>
        <row r="1971">
          <cell r="A1971">
            <v>426515</v>
          </cell>
          <cell r="B1971">
            <v>9426500</v>
          </cell>
        </row>
        <row r="1972">
          <cell r="A1972">
            <v>427100</v>
          </cell>
          <cell r="B1972">
            <v>9427000</v>
          </cell>
        </row>
        <row r="1973">
          <cell r="A1973">
            <v>427109</v>
          </cell>
          <cell r="B1973">
            <v>9427000</v>
          </cell>
        </row>
        <row r="1974">
          <cell r="A1974">
            <v>427113</v>
          </cell>
          <cell r="B1974">
            <v>9427000</v>
          </cell>
        </row>
        <row r="1975">
          <cell r="A1975">
            <v>428000</v>
          </cell>
          <cell r="B1975">
            <v>9428000</v>
          </cell>
        </row>
        <row r="1976">
          <cell r="A1976">
            <v>428105</v>
          </cell>
          <cell r="B1976">
            <v>9428100</v>
          </cell>
        </row>
        <row r="1977">
          <cell r="A1977">
            <v>430100</v>
          </cell>
          <cell r="B1977">
            <v>9430000</v>
          </cell>
        </row>
        <row r="1978">
          <cell r="A1978">
            <v>430135</v>
          </cell>
          <cell r="B1978">
            <v>9430000</v>
          </cell>
        </row>
        <row r="1979">
          <cell r="A1979">
            <v>430250</v>
          </cell>
          <cell r="B1979">
            <v>9430000</v>
          </cell>
        </row>
        <row r="1980">
          <cell r="A1980">
            <v>431100</v>
          </cell>
          <cell r="B1980">
            <v>9431000</v>
          </cell>
        </row>
        <row r="1981">
          <cell r="A1981">
            <v>431104</v>
          </cell>
          <cell r="B1981">
            <v>9431000</v>
          </cell>
        </row>
        <row r="1982">
          <cell r="A1982">
            <v>431109</v>
          </cell>
          <cell r="B1982">
            <v>9431000</v>
          </cell>
        </row>
        <row r="1983">
          <cell r="A1983">
            <v>431113</v>
          </cell>
          <cell r="B1983">
            <v>9431000</v>
          </cell>
        </row>
        <row r="1984">
          <cell r="A1984">
            <v>431130</v>
          </cell>
          <cell r="B1984">
            <v>9431000</v>
          </cell>
        </row>
        <row r="1985">
          <cell r="A1985">
            <v>431182</v>
          </cell>
          <cell r="B1985">
            <v>9431000</v>
          </cell>
        </row>
        <row r="1986">
          <cell r="A1986">
            <v>431200</v>
          </cell>
          <cell r="B1986">
            <v>9431000</v>
          </cell>
        </row>
        <row r="1987">
          <cell r="A1987">
            <v>431261</v>
          </cell>
          <cell r="B1987">
            <v>9431000</v>
          </cell>
        </row>
        <row r="1988">
          <cell r="A1988">
            <v>431282</v>
          </cell>
          <cell r="B1988">
            <v>9431000</v>
          </cell>
        </row>
        <row r="1989">
          <cell r="A1989">
            <v>431287</v>
          </cell>
          <cell r="B1989">
            <v>9431000</v>
          </cell>
        </row>
        <row r="1990">
          <cell r="A1990">
            <v>431350</v>
          </cell>
          <cell r="B1990">
            <v>9431000</v>
          </cell>
        </row>
        <row r="1991">
          <cell r="A1991">
            <v>431999</v>
          </cell>
          <cell r="B1991">
            <v>9431000</v>
          </cell>
        </row>
        <row r="1992">
          <cell r="A1992">
            <v>432100</v>
          </cell>
          <cell r="B1992">
            <v>9432000</v>
          </cell>
        </row>
        <row r="1993">
          <cell r="A1993">
            <v>434100</v>
          </cell>
          <cell r="B1993">
            <v>9434000</v>
          </cell>
        </row>
        <row r="1994">
          <cell r="A1994">
            <v>436000</v>
          </cell>
          <cell r="B1994">
            <v>9436000</v>
          </cell>
        </row>
        <row r="1995">
          <cell r="A1995">
            <v>437410</v>
          </cell>
          <cell r="B1995">
            <v>9437000</v>
          </cell>
        </row>
        <row r="1996">
          <cell r="A1996">
            <v>437430</v>
          </cell>
          <cell r="B1996">
            <v>9437000</v>
          </cell>
        </row>
        <row r="1997">
          <cell r="A1997">
            <v>437440</v>
          </cell>
          <cell r="B1997">
            <v>9437000</v>
          </cell>
        </row>
        <row r="1998">
          <cell r="A1998">
            <v>437450</v>
          </cell>
          <cell r="B1998">
            <v>9437000</v>
          </cell>
        </row>
        <row r="1999">
          <cell r="A1999">
            <v>437530</v>
          </cell>
          <cell r="B1999">
            <v>9437000</v>
          </cell>
        </row>
        <row r="2000">
          <cell r="A2000">
            <v>437540</v>
          </cell>
          <cell r="B2000">
            <v>9437000</v>
          </cell>
        </row>
        <row r="2001">
          <cell r="A2001">
            <v>437550</v>
          </cell>
          <cell r="B2001">
            <v>9437000</v>
          </cell>
        </row>
        <row r="2002">
          <cell r="A2002">
            <v>438000</v>
          </cell>
          <cell r="B2002">
            <v>9438000</v>
          </cell>
        </row>
        <row r="2003">
          <cell r="A2003">
            <v>439000</v>
          </cell>
          <cell r="B2003">
            <v>9439000</v>
          </cell>
        </row>
        <row r="2004">
          <cell r="A2004">
            <v>440000</v>
          </cell>
          <cell r="B2004">
            <v>9440000</v>
          </cell>
        </row>
        <row r="2005">
          <cell r="A2005">
            <v>440100</v>
          </cell>
          <cell r="B2005">
            <v>9440100</v>
          </cell>
        </row>
        <row r="2006">
          <cell r="A2006">
            <v>442100</v>
          </cell>
          <cell r="B2006">
            <v>9442100</v>
          </cell>
        </row>
        <row r="2007">
          <cell r="A2007">
            <v>442110</v>
          </cell>
          <cell r="B2007">
            <v>9442100</v>
          </cell>
        </row>
        <row r="2008">
          <cell r="A2008">
            <v>442200</v>
          </cell>
          <cell r="B2008">
            <v>9442200</v>
          </cell>
        </row>
        <row r="2009">
          <cell r="A2009">
            <v>442210</v>
          </cell>
          <cell r="B2009">
            <v>9442200</v>
          </cell>
        </row>
        <row r="2010">
          <cell r="A2010">
            <v>442300</v>
          </cell>
          <cell r="B2010">
            <v>9442300</v>
          </cell>
        </row>
        <row r="2011">
          <cell r="A2011">
            <v>442310</v>
          </cell>
          <cell r="B2011">
            <v>9442300</v>
          </cell>
        </row>
        <row r="2012">
          <cell r="A2012">
            <v>442400</v>
          </cell>
          <cell r="B2012">
            <v>9442400</v>
          </cell>
        </row>
        <row r="2013">
          <cell r="A2013">
            <v>442410</v>
          </cell>
          <cell r="B2013">
            <v>9442400</v>
          </cell>
        </row>
        <row r="2014">
          <cell r="A2014">
            <v>444000</v>
          </cell>
          <cell r="B2014">
            <v>9444000</v>
          </cell>
        </row>
        <row r="2015">
          <cell r="A2015">
            <v>444100</v>
          </cell>
          <cell r="B2015">
            <v>9444000</v>
          </cell>
        </row>
        <row r="2016">
          <cell r="A2016">
            <v>445000</v>
          </cell>
          <cell r="B2016">
            <v>9445000</v>
          </cell>
        </row>
        <row r="2017">
          <cell r="A2017">
            <v>446000</v>
          </cell>
          <cell r="B2017">
            <v>9446000</v>
          </cell>
        </row>
        <row r="2018">
          <cell r="A2018">
            <v>447300</v>
          </cell>
          <cell r="B2018">
            <v>9447000</v>
          </cell>
        </row>
        <row r="2019">
          <cell r="A2019">
            <v>447310</v>
          </cell>
          <cell r="B2019">
            <v>9447000</v>
          </cell>
        </row>
        <row r="2020">
          <cell r="A2020">
            <v>448000</v>
          </cell>
          <cell r="B2020">
            <v>9448000</v>
          </cell>
        </row>
        <row r="2021">
          <cell r="A2021">
            <v>450100</v>
          </cell>
          <cell r="B2021">
            <v>9450000</v>
          </cell>
        </row>
        <row r="2022">
          <cell r="A2022">
            <v>450150</v>
          </cell>
          <cell r="B2022">
            <v>9450000</v>
          </cell>
        </row>
        <row r="2023">
          <cell r="A2023">
            <v>450200</v>
          </cell>
          <cell r="B2023">
            <v>9450000</v>
          </cell>
        </row>
        <row r="2024">
          <cell r="A2024">
            <v>451100</v>
          </cell>
          <cell r="B2024">
            <v>9451000</v>
          </cell>
        </row>
        <row r="2025">
          <cell r="A2025">
            <v>451110</v>
          </cell>
          <cell r="B2025">
            <v>9451000</v>
          </cell>
        </row>
        <row r="2026">
          <cell r="A2026">
            <v>451120</v>
          </cell>
          <cell r="B2026">
            <v>9451000</v>
          </cell>
        </row>
        <row r="2027">
          <cell r="A2027">
            <v>451200</v>
          </cell>
          <cell r="B2027">
            <v>9451000</v>
          </cell>
        </row>
        <row r="2028">
          <cell r="A2028">
            <v>451250</v>
          </cell>
          <cell r="B2028">
            <v>9451000</v>
          </cell>
        </row>
        <row r="2029">
          <cell r="A2029">
            <v>451400</v>
          </cell>
          <cell r="B2029">
            <v>9451000</v>
          </cell>
        </row>
        <row r="2030">
          <cell r="A2030">
            <v>451450</v>
          </cell>
          <cell r="B2030">
            <v>9451000</v>
          </cell>
        </row>
        <row r="2031">
          <cell r="A2031">
            <v>451500</v>
          </cell>
          <cell r="B2031">
            <v>9451000</v>
          </cell>
        </row>
        <row r="2032">
          <cell r="A2032">
            <v>451600</v>
          </cell>
          <cell r="B2032">
            <v>9451000</v>
          </cell>
        </row>
        <row r="2033">
          <cell r="A2033">
            <v>451780</v>
          </cell>
          <cell r="B2033">
            <v>9451000</v>
          </cell>
        </row>
        <row r="2034">
          <cell r="A2034">
            <v>453000</v>
          </cell>
          <cell r="B2034">
            <v>9453000</v>
          </cell>
        </row>
        <row r="2035">
          <cell r="A2035">
            <v>454100</v>
          </cell>
          <cell r="B2035">
            <v>9454000</v>
          </cell>
        </row>
        <row r="2036">
          <cell r="A2036">
            <v>454300</v>
          </cell>
          <cell r="B2036">
            <v>9454000</v>
          </cell>
        </row>
        <row r="2037">
          <cell r="A2037">
            <v>454350</v>
          </cell>
          <cell r="B2037">
            <v>9454000</v>
          </cell>
        </row>
        <row r="2038">
          <cell r="A2038">
            <v>454450</v>
          </cell>
          <cell r="B2038">
            <v>9454000</v>
          </cell>
        </row>
        <row r="2039">
          <cell r="A2039">
            <v>454500</v>
          </cell>
          <cell r="B2039">
            <v>9454000</v>
          </cell>
        </row>
        <row r="2040">
          <cell r="A2040">
            <v>454501</v>
          </cell>
          <cell r="B2040">
            <v>9454000</v>
          </cell>
        </row>
        <row r="2041">
          <cell r="A2041">
            <v>454600</v>
          </cell>
          <cell r="B2041">
            <v>9454000</v>
          </cell>
        </row>
        <row r="2042">
          <cell r="A2042">
            <v>454601</v>
          </cell>
          <cell r="B2042">
            <v>9454000</v>
          </cell>
        </row>
        <row r="2043">
          <cell r="A2043">
            <v>454602</v>
          </cell>
          <cell r="B2043">
            <v>9454000</v>
          </cell>
        </row>
        <row r="2044">
          <cell r="A2044">
            <v>454607</v>
          </cell>
          <cell r="B2044">
            <v>9454000</v>
          </cell>
        </row>
        <row r="2045">
          <cell r="A2045">
            <v>454610</v>
          </cell>
          <cell r="B2045">
            <v>9454000</v>
          </cell>
        </row>
        <row r="2046">
          <cell r="A2046">
            <v>454611</v>
          </cell>
          <cell r="B2046">
            <v>9454000</v>
          </cell>
        </row>
        <row r="2047">
          <cell r="A2047">
            <v>454612</v>
          </cell>
          <cell r="B2047">
            <v>9454000</v>
          </cell>
        </row>
        <row r="2048">
          <cell r="A2048">
            <v>454700</v>
          </cell>
          <cell r="B2048">
            <v>9454000</v>
          </cell>
        </row>
        <row r="2049">
          <cell r="A2049">
            <v>454890</v>
          </cell>
          <cell r="B2049">
            <v>9454000</v>
          </cell>
        </row>
        <row r="2050">
          <cell r="A2050">
            <v>456000</v>
          </cell>
          <cell r="B2050">
            <v>9456000</v>
          </cell>
        </row>
        <row r="2051">
          <cell r="A2051">
            <v>456100</v>
          </cell>
          <cell r="B2051">
            <v>9456100</v>
          </cell>
        </row>
        <row r="2052">
          <cell r="A2052">
            <v>456220</v>
          </cell>
          <cell r="B2052">
            <v>9456100</v>
          </cell>
        </row>
        <row r="2053">
          <cell r="A2053">
            <v>456300</v>
          </cell>
          <cell r="B2053">
            <v>9456100</v>
          </cell>
        </row>
        <row r="2054">
          <cell r="A2054">
            <v>456306</v>
          </cell>
          <cell r="B2054">
            <v>9456100</v>
          </cell>
        </row>
        <row r="2055">
          <cell r="A2055">
            <v>456307</v>
          </cell>
          <cell r="B2055">
            <v>9456100</v>
          </cell>
        </row>
        <row r="2056">
          <cell r="A2056">
            <v>456308</v>
          </cell>
          <cell r="B2056">
            <v>9456100</v>
          </cell>
        </row>
        <row r="2057">
          <cell r="A2057">
            <v>456314</v>
          </cell>
          <cell r="B2057">
            <v>9456100</v>
          </cell>
        </row>
        <row r="2058">
          <cell r="A2058">
            <v>456316</v>
          </cell>
          <cell r="B2058">
            <v>9456100</v>
          </cell>
        </row>
        <row r="2059">
          <cell r="A2059">
            <v>456317</v>
          </cell>
          <cell r="B2059">
            <v>9456100</v>
          </cell>
        </row>
        <row r="2060">
          <cell r="A2060">
            <v>456318</v>
          </cell>
          <cell r="B2060">
            <v>9456100</v>
          </cell>
        </row>
        <row r="2061">
          <cell r="A2061">
            <v>456319</v>
          </cell>
          <cell r="B2061">
            <v>9456100</v>
          </cell>
        </row>
        <row r="2062">
          <cell r="A2062">
            <v>456320</v>
          </cell>
          <cell r="B2062">
            <v>9456100</v>
          </cell>
        </row>
        <row r="2063">
          <cell r="A2063">
            <v>456323</v>
          </cell>
          <cell r="B2063">
            <v>9456100</v>
          </cell>
        </row>
        <row r="2064">
          <cell r="A2064">
            <v>456340</v>
          </cell>
          <cell r="B2064">
            <v>9456100</v>
          </cell>
        </row>
        <row r="2065">
          <cell r="A2065">
            <v>456363</v>
          </cell>
          <cell r="B2065">
            <v>9456100</v>
          </cell>
        </row>
        <row r="2066">
          <cell r="A2066">
            <v>456370</v>
          </cell>
          <cell r="B2066">
            <v>9456100</v>
          </cell>
        </row>
        <row r="2067">
          <cell r="A2067">
            <v>456401</v>
          </cell>
          <cell r="B2067">
            <v>9456000</v>
          </cell>
        </row>
        <row r="2068">
          <cell r="A2068">
            <v>456402</v>
          </cell>
          <cell r="B2068">
            <v>9456000</v>
          </cell>
        </row>
        <row r="2069">
          <cell r="A2069">
            <v>456411</v>
          </cell>
          <cell r="B2069">
            <v>9456000</v>
          </cell>
        </row>
        <row r="2070">
          <cell r="A2070">
            <v>456415</v>
          </cell>
          <cell r="B2070">
            <v>9456000</v>
          </cell>
        </row>
        <row r="2071">
          <cell r="A2071">
            <v>456500</v>
          </cell>
          <cell r="B2071">
            <v>9456000</v>
          </cell>
        </row>
        <row r="2072">
          <cell r="A2072">
            <v>456520</v>
          </cell>
          <cell r="B2072">
            <v>9456000</v>
          </cell>
        </row>
        <row r="2073">
          <cell r="A2073">
            <v>456700</v>
          </cell>
          <cell r="B2073">
            <v>9456000</v>
          </cell>
        </row>
        <row r="2074">
          <cell r="A2074">
            <v>456800</v>
          </cell>
          <cell r="B2074">
            <v>9456000</v>
          </cell>
        </row>
        <row r="2075">
          <cell r="A2075">
            <v>456900</v>
          </cell>
          <cell r="B2075">
            <v>9456000</v>
          </cell>
        </row>
        <row r="2076">
          <cell r="A2076">
            <v>456901</v>
          </cell>
          <cell r="B2076">
            <v>9456200</v>
          </cell>
        </row>
        <row r="2077">
          <cell r="A2077">
            <v>456903</v>
          </cell>
          <cell r="B2077">
            <v>9456000</v>
          </cell>
        </row>
        <row r="2078">
          <cell r="A2078">
            <v>456910</v>
          </cell>
          <cell r="B2078">
            <v>9456200</v>
          </cell>
        </row>
        <row r="2079">
          <cell r="A2079">
            <v>456911</v>
          </cell>
          <cell r="B2079">
            <v>9456000</v>
          </cell>
        </row>
        <row r="2080">
          <cell r="A2080">
            <v>456913</v>
          </cell>
          <cell r="B2080">
            <v>9456000</v>
          </cell>
        </row>
        <row r="2081">
          <cell r="A2081">
            <v>456915</v>
          </cell>
          <cell r="B2081">
            <v>9456000</v>
          </cell>
        </row>
        <row r="2082">
          <cell r="A2082">
            <v>456916</v>
          </cell>
          <cell r="B2082">
            <v>9456000</v>
          </cell>
        </row>
        <row r="2083">
          <cell r="A2083">
            <v>456917</v>
          </cell>
          <cell r="B2083">
            <v>9456000</v>
          </cell>
        </row>
        <row r="2084">
          <cell r="A2084">
            <v>456918</v>
          </cell>
          <cell r="B2084">
            <v>9456000</v>
          </cell>
        </row>
        <row r="2085">
          <cell r="A2085">
            <v>456919</v>
          </cell>
          <cell r="B2085">
            <v>9456000</v>
          </cell>
        </row>
        <row r="2086">
          <cell r="A2086">
            <v>456922</v>
          </cell>
          <cell r="B2086">
            <v>9456000</v>
          </cell>
        </row>
        <row r="2087">
          <cell r="A2087">
            <v>456923</v>
          </cell>
          <cell r="B2087">
            <v>9456000</v>
          </cell>
        </row>
        <row r="2088">
          <cell r="A2088">
            <v>456924</v>
          </cell>
          <cell r="B2088">
            <v>9456000</v>
          </cell>
        </row>
        <row r="2089">
          <cell r="A2089">
            <v>456925</v>
          </cell>
          <cell r="B2089">
            <v>9456000</v>
          </cell>
        </row>
        <row r="2090">
          <cell r="A2090">
            <v>456937</v>
          </cell>
          <cell r="B2090">
            <v>9456000</v>
          </cell>
        </row>
        <row r="2091">
          <cell r="A2091">
            <v>456940</v>
          </cell>
          <cell r="B2091">
            <v>9456000</v>
          </cell>
        </row>
        <row r="2092">
          <cell r="A2092">
            <v>456945</v>
          </cell>
          <cell r="B2092">
            <v>9456000</v>
          </cell>
        </row>
        <row r="2093">
          <cell r="A2093">
            <v>456946</v>
          </cell>
          <cell r="B2093">
            <v>9456000</v>
          </cell>
        </row>
        <row r="2094">
          <cell r="A2094">
            <v>456947</v>
          </cell>
          <cell r="B2094">
            <v>9456000</v>
          </cell>
        </row>
        <row r="2095">
          <cell r="A2095">
            <v>456948</v>
          </cell>
          <cell r="B2095">
            <v>9456000</v>
          </cell>
        </row>
        <row r="2096">
          <cell r="A2096">
            <v>456949</v>
          </cell>
          <cell r="B2096">
            <v>9456000</v>
          </cell>
        </row>
        <row r="2097">
          <cell r="A2097">
            <v>456950</v>
          </cell>
          <cell r="B2097">
            <v>9456000</v>
          </cell>
        </row>
        <row r="2098">
          <cell r="A2098">
            <v>456957</v>
          </cell>
          <cell r="B2098">
            <v>9456000</v>
          </cell>
        </row>
        <row r="2099">
          <cell r="A2099">
            <v>456958</v>
          </cell>
          <cell r="B2099">
            <v>9456000</v>
          </cell>
        </row>
        <row r="2100">
          <cell r="A2100">
            <v>456960</v>
          </cell>
          <cell r="B2100">
            <v>9456000</v>
          </cell>
        </row>
        <row r="2101">
          <cell r="A2101">
            <v>456962</v>
          </cell>
          <cell r="B2101">
            <v>9456000</v>
          </cell>
        </row>
        <row r="2102">
          <cell r="A2102">
            <v>456980</v>
          </cell>
          <cell r="B2102">
            <v>9456000</v>
          </cell>
        </row>
        <row r="2103">
          <cell r="A2103">
            <v>456995</v>
          </cell>
          <cell r="B2103">
            <v>9456000</v>
          </cell>
        </row>
        <row r="2104">
          <cell r="A2104">
            <v>456997</v>
          </cell>
          <cell r="B2104">
            <v>9456000</v>
          </cell>
        </row>
        <row r="2105">
          <cell r="A2105">
            <v>456999</v>
          </cell>
          <cell r="B2105">
            <v>9456000</v>
          </cell>
        </row>
        <row r="2106">
          <cell r="A2106">
            <v>500013</v>
          </cell>
          <cell r="B2106">
            <v>9500000</v>
          </cell>
        </row>
        <row r="2107">
          <cell r="A2107">
            <v>500015</v>
          </cell>
          <cell r="B2107">
            <v>9500000</v>
          </cell>
        </row>
        <row r="2108">
          <cell r="A2108">
            <v>501000</v>
          </cell>
          <cell r="B2108">
            <v>9501000</v>
          </cell>
        </row>
        <row r="2109">
          <cell r="A2109">
            <v>501013</v>
          </cell>
          <cell r="B2109">
            <v>9501000</v>
          </cell>
        </row>
        <row r="2110">
          <cell r="A2110">
            <v>501015</v>
          </cell>
          <cell r="B2110">
            <v>9501000</v>
          </cell>
        </row>
        <row r="2111">
          <cell r="A2111">
            <v>501113</v>
          </cell>
          <cell r="B2111">
            <v>9501000</v>
          </cell>
        </row>
        <row r="2112">
          <cell r="A2112">
            <v>501115</v>
          </cell>
          <cell r="B2112">
            <v>9501000</v>
          </cell>
        </row>
        <row r="2113">
          <cell r="A2113">
            <v>501900</v>
          </cell>
          <cell r="B2113">
            <v>9501000</v>
          </cell>
        </row>
        <row r="2114">
          <cell r="A2114">
            <v>501911</v>
          </cell>
          <cell r="B2114">
            <v>9501000</v>
          </cell>
        </row>
        <row r="2115">
          <cell r="A2115">
            <v>501913</v>
          </cell>
          <cell r="B2115">
            <v>9501000</v>
          </cell>
        </row>
        <row r="2116">
          <cell r="A2116">
            <v>502013</v>
          </cell>
          <cell r="B2116">
            <v>9502000</v>
          </cell>
        </row>
        <row r="2117">
          <cell r="A2117">
            <v>502015</v>
          </cell>
          <cell r="B2117">
            <v>9502000</v>
          </cell>
        </row>
        <row r="2118">
          <cell r="A2118">
            <v>505013</v>
          </cell>
          <cell r="B2118">
            <v>9505000</v>
          </cell>
        </row>
        <row r="2119">
          <cell r="A2119">
            <v>505015</v>
          </cell>
          <cell r="B2119">
            <v>9505000</v>
          </cell>
        </row>
        <row r="2120">
          <cell r="A2120">
            <v>506000</v>
          </cell>
          <cell r="B2120">
            <v>9506000</v>
          </cell>
        </row>
        <row r="2121">
          <cell r="A2121">
            <v>506013</v>
          </cell>
          <cell r="B2121">
            <v>9506000</v>
          </cell>
        </row>
        <row r="2122">
          <cell r="A2122">
            <v>506015</v>
          </cell>
          <cell r="B2122">
            <v>9506000</v>
          </cell>
        </row>
        <row r="2123">
          <cell r="A2123">
            <v>507013</v>
          </cell>
          <cell r="B2123">
            <v>9507000</v>
          </cell>
        </row>
        <row r="2124">
          <cell r="A2124">
            <v>507015</v>
          </cell>
          <cell r="B2124">
            <v>9507000</v>
          </cell>
        </row>
        <row r="2125">
          <cell r="A2125">
            <v>510000</v>
          </cell>
          <cell r="B2125">
            <v>9510000</v>
          </cell>
        </row>
        <row r="2126">
          <cell r="A2126">
            <v>510013</v>
          </cell>
          <cell r="B2126">
            <v>9510000</v>
          </cell>
        </row>
        <row r="2127">
          <cell r="A2127">
            <v>510015</v>
          </cell>
          <cell r="B2127">
            <v>9510000</v>
          </cell>
        </row>
        <row r="2128">
          <cell r="A2128">
            <v>511013</v>
          </cell>
          <cell r="B2128">
            <v>9511000</v>
          </cell>
        </row>
        <row r="2129">
          <cell r="A2129">
            <v>511015</v>
          </cell>
          <cell r="B2129">
            <v>9511000</v>
          </cell>
        </row>
        <row r="2130">
          <cell r="A2130">
            <v>512013</v>
          </cell>
          <cell r="B2130">
            <v>9512000</v>
          </cell>
        </row>
        <row r="2131">
          <cell r="A2131">
            <v>512015</v>
          </cell>
          <cell r="B2131">
            <v>9512000</v>
          </cell>
        </row>
        <row r="2132">
          <cell r="A2132">
            <v>513013</v>
          </cell>
          <cell r="B2132">
            <v>9513000</v>
          </cell>
        </row>
        <row r="2133">
          <cell r="A2133">
            <v>513015</v>
          </cell>
          <cell r="B2133">
            <v>9513000</v>
          </cell>
        </row>
        <row r="2134">
          <cell r="A2134">
            <v>514013</v>
          </cell>
          <cell r="B2134">
            <v>9514000</v>
          </cell>
        </row>
        <row r="2135">
          <cell r="A2135">
            <v>514015</v>
          </cell>
          <cell r="B2135">
            <v>9514000</v>
          </cell>
        </row>
        <row r="2136">
          <cell r="A2136">
            <v>517001</v>
          </cell>
          <cell r="B2136">
            <v>9517000</v>
          </cell>
        </row>
        <row r="2137">
          <cell r="A2137">
            <v>517002</v>
          </cell>
          <cell r="B2137">
            <v>9517000</v>
          </cell>
        </row>
        <row r="2138">
          <cell r="A2138">
            <v>517003</v>
          </cell>
          <cell r="B2138">
            <v>9517000</v>
          </cell>
        </row>
        <row r="2139">
          <cell r="A2139">
            <v>517004</v>
          </cell>
          <cell r="B2139">
            <v>9517000</v>
          </cell>
        </row>
        <row r="2140">
          <cell r="A2140">
            <v>517005</v>
          </cell>
          <cell r="B2140">
            <v>9517000</v>
          </cell>
        </row>
        <row r="2141">
          <cell r="A2141">
            <v>517008</v>
          </cell>
          <cell r="B2141">
            <v>9517000</v>
          </cell>
        </row>
        <row r="2142">
          <cell r="A2142">
            <v>517009</v>
          </cell>
          <cell r="B2142">
            <v>9517000</v>
          </cell>
        </row>
        <row r="2143">
          <cell r="A2143">
            <v>518000</v>
          </cell>
          <cell r="B2143">
            <v>9518000</v>
          </cell>
        </row>
        <row r="2144">
          <cell r="A2144">
            <v>518001</v>
          </cell>
          <cell r="B2144">
            <v>9518000</v>
          </cell>
        </row>
        <row r="2145">
          <cell r="A2145">
            <v>518002</v>
          </cell>
          <cell r="B2145">
            <v>9518000</v>
          </cell>
        </row>
        <row r="2146">
          <cell r="A2146">
            <v>518003</v>
          </cell>
          <cell r="B2146">
            <v>9518000</v>
          </cell>
        </row>
        <row r="2147">
          <cell r="A2147">
            <v>518012</v>
          </cell>
          <cell r="B2147">
            <v>9518000</v>
          </cell>
        </row>
        <row r="2148">
          <cell r="A2148">
            <v>518018</v>
          </cell>
          <cell r="B2148">
            <v>9518000</v>
          </cell>
        </row>
        <row r="2149">
          <cell r="A2149">
            <v>518904</v>
          </cell>
          <cell r="B2149">
            <v>9518000</v>
          </cell>
        </row>
        <row r="2150">
          <cell r="A2150">
            <v>518908</v>
          </cell>
          <cell r="B2150">
            <v>9518000</v>
          </cell>
        </row>
        <row r="2151">
          <cell r="A2151">
            <v>518910</v>
          </cell>
          <cell r="B2151">
            <v>9518000</v>
          </cell>
        </row>
        <row r="2152">
          <cell r="A2152">
            <v>519001</v>
          </cell>
          <cell r="B2152">
            <v>9519000</v>
          </cell>
        </row>
        <row r="2153">
          <cell r="A2153">
            <v>519002</v>
          </cell>
          <cell r="B2153">
            <v>9519000</v>
          </cell>
        </row>
        <row r="2154">
          <cell r="A2154">
            <v>519003</v>
          </cell>
          <cell r="B2154">
            <v>9519000</v>
          </cell>
        </row>
        <row r="2155">
          <cell r="A2155">
            <v>519004</v>
          </cell>
          <cell r="B2155">
            <v>9519000</v>
          </cell>
        </row>
        <row r="2156">
          <cell r="A2156">
            <v>519005</v>
          </cell>
          <cell r="B2156">
            <v>9519000</v>
          </cell>
        </row>
        <row r="2157">
          <cell r="A2157">
            <v>519009</v>
          </cell>
          <cell r="B2157">
            <v>9519000</v>
          </cell>
        </row>
        <row r="2158">
          <cell r="A2158">
            <v>520001</v>
          </cell>
          <cell r="B2158">
            <v>9520000</v>
          </cell>
        </row>
        <row r="2159">
          <cell r="A2159">
            <v>520002</v>
          </cell>
          <cell r="B2159">
            <v>9520000</v>
          </cell>
        </row>
        <row r="2160">
          <cell r="A2160">
            <v>520003</v>
          </cell>
          <cell r="B2160">
            <v>9520000</v>
          </cell>
        </row>
        <row r="2161">
          <cell r="A2161">
            <v>520004</v>
          </cell>
          <cell r="B2161">
            <v>9520000</v>
          </cell>
        </row>
        <row r="2162">
          <cell r="A2162">
            <v>520005</v>
          </cell>
          <cell r="B2162">
            <v>9520000</v>
          </cell>
        </row>
        <row r="2163">
          <cell r="A2163">
            <v>520008</v>
          </cell>
          <cell r="B2163">
            <v>9520000</v>
          </cell>
        </row>
        <row r="2164">
          <cell r="A2164">
            <v>520009</v>
          </cell>
          <cell r="B2164">
            <v>9520000</v>
          </cell>
        </row>
        <row r="2165">
          <cell r="A2165">
            <v>523001</v>
          </cell>
          <cell r="B2165">
            <v>9523000</v>
          </cell>
        </row>
        <row r="2166">
          <cell r="A2166">
            <v>523002</v>
          </cell>
          <cell r="B2166">
            <v>9523000</v>
          </cell>
        </row>
        <row r="2167">
          <cell r="A2167">
            <v>523003</v>
          </cell>
          <cell r="B2167">
            <v>9523000</v>
          </cell>
        </row>
        <row r="2168">
          <cell r="A2168">
            <v>523004</v>
          </cell>
          <cell r="B2168">
            <v>9523000</v>
          </cell>
        </row>
        <row r="2169">
          <cell r="A2169">
            <v>523005</v>
          </cell>
          <cell r="B2169">
            <v>9523000</v>
          </cell>
        </row>
        <row r="2170">
          <cell r="A2170">
            <v>523009</v>
          </cell>
          <cell r="B2170">
            <v>9523000</v>
          </cell>
        </row>
        <row r="2171">
          <cell r="A2171">
            <v>524001</v>
          </cell>
          <cell r="B2171">
            <v>9524000</v>
          </cell>
        </row>
        <row r="2172">
          <cell r="A2172">
            <v>524002</v>
          </cell>
          <cell r="B2172">
            <v>9524000</v>
          </cell>
        </row>
        <row r="2173">
          <cell r="A2173">
            <v>524003</v>
          </cell>
          <cell r="B2173">
            <v>9524000</v>
          </cell>
        </row>
        <row r="2174">
          <cell r="A2174">
            <v>524004</v>
          </cell>
          <cell r="B2174">
            <v>9524000</v>
          </cell>
        </row>
        <row r="2175">
          <cell r="A2175">
            <v>524005</v>
          </cell>
          <cell r="B2175">
            <v>9524000</v>
          </cell>
        </row>
        <row r="2176">
          <cell r="A2176">
            <v>524008</v>
          </cell>
          <cell r="B2176">
            <v>9524000</v>
          </cell>
        </row>
        <row r="2177">
          <cell r="A2177">
            <v>524009</v>
          </cell>
          <cell r="B2177">
            <v>9524000</v>
          </cell>
        </row>
        <row r="2178">
          <cell r="A2178">
            <v>524080</v>
          </cell>
          <cell r="B2178">
            <v>9524000</v>
          </cell>
        </row>
        <row r="2179">
          <cell r="A2179">
            <v>524111</v>
          </cell>
          <cell r="B2179">
            <v>9524000</v>
          </cell>
        </row>
        <row r="2180">
          <cell r="A2180">
            <v>524112</v>
          </cell>
          <cell r="B2180">
            <v>9524000</v>
          </cell>
        </row>
        <row r="2181">
          <cell r="A2181">
            <v>525001</v>
          </cell>
          <cell r="B2181">
            <v>9525000</v>
          </cell>
        </row>
        <row r="2182">
          <cell r="A2182">
            <v>525002</v>
          </cell>
          <cell r="B2182">
            <v>9525000</v>
          </cell>
        </row>
        <row r="2183">
          <cell r="A2183">
            <v>525003</v>
          </cell>
          <cell r="B2183">
            <v>9525000</v>
          </cell>
        </row>
        <row r="2184">
          <cell r="A2184">
            <v>525004</v>
          </cell>
          <cell r="B2184">
            <v>9525000</v>
          </cell>
        </row>
        <row r="2185">
          <cell r="A2185">
            <v>525005</v>
          </cell>
          <cell r="B2185">
            <v>9525000</v>
          </cell>
        </row>
        <row r="2186">
          <cell r="A2186">
            <v>525008</v>
          </cell>
          <cell r="B2186">
            <v>9525000</v>
          </cell>
        </row>
        <row r="2187">
          <cell r="A2187">
            <v>525009</v>
          </cell>
          <cell r="B2187">
            <v>9525000</v>
          </cell>
        </row>
        <row r="2188">
          <cell r="A2188">
            <v>528001</v>
          </cell>
          <cell r="B2188">
            <v>9528000</v>
          </cell>
        </row>
        <row r="2189">
          <cell r="A2189">
            <v>528002</v>
          </cell>
          <cell r="B2189">
            <v>9528000</v>
          </cell>
        </row>
        <row r="2190">
          <cell r="A2190">
            <v>528003</v>
          </cell>
          <cell r="B2190">
            <v>9528000</v>
          </cell>
        </row>
        <row r="2191">
          <cell r="A2191">
            <v>528004</v>
          </cell>
          <cell r="B2191">
            <v>9528000</v>
          </cell>
        </row>
        <row r="2192">
          <cell r="A2192">
            <v>528005</v>
          </cell>
          <cell r="B2192">
            <v>9528000</v>
          </cell>
        </row>
        <row r="2193">
          <cell r="A2193">
            <v>528008</v>
          </cell>
          <cell r="B2193">
            <v>9528000</v>
          </cell>
        </row>
        <row r="2194">
          <cell r="A2194">
            <v>528009</v>
          </cell>
          <cell r="B2194">
            <v>9528000</v>
          </cell>
        </row>
        <row r="2195">
          <cell r="A2195">
            <v>529001</v>
          </cell>
          <cell r="B2195">
            <v>9529000</v>
          </cell>
        </row>
        <row r="2196">
          <cell r="A2196">
            <v>529002</v>
          </cell>
          <cell r="B2196">
            <v>9529000</v>
          </cell>
        </row>
        <row r="2197">
          <cell r="A2197">
            <v>529003</v>
          </cell>
          <cell r="B2197">
            <v>9529000</v>
          </cell>
        </row>
        <row r="2198">
          <cell r="A2198">
            <v>529004</v>
          </cell>
          <cell r="B2198">
            <v>9529000</v>
          </cell>
        </row>
        <row r="2199">
          <cell r="A2199">
            <v>529005</v>
          </cell>
          <cell r="B2199">
            <v>9529000</v>
          </cell>
        </row>
        <row r="2200">
          <cell r="A2200">
            <v>529008</v>
          </cell>
          <cell r="B2200">
            <v>9529000</v>
          </cell>
        </row>
        <row r="2201">
          <cell r="A2201">
            <v>529009</v>
          </cell>
          <cell r="B2201">
            <v>9529000</v>
          </cell>
        </row>
        <row r="2202">
          <cell r="A2202">
            <v>530001</v>
          </cell>
          <cell r="B2202">
            <v>9530000</v>
          </cell>
        </row>
        <row r="2203">
          <cell r="A2203">
            <v>530002</v>
          </cell>
          <cell r="B2203">
            <v>9530000</v>
          </cell>
        </row>
        <row r="2204">
          <cell r="A2204">
            <v>530003</v>
          </cell>
          <cell r="B2204">
            <v>9530000</v>
          </cell>
        </row>
        <row r="2205">
          <cell r="A2205">
            <v>530004</v>
          </cell>
          <cell r="B2205">
            <v>9530000</v>
          </cell>
        </row>
        <row r="2206">
          <cell r="A2206">
            <v>530005</v>
          </cell>
          <cell r="B2206">
            <v>9530000</v>
          </cell>
        </row>
        <row r="2207">
          <cell r="A2207">
            <v>530009</v>
          </cell>
          <cell r="B2207">
            <v>9530000</v>
          </cell>
        </row>
        <row r="2208">
          <cell r="A2208">
            <v>531001</v>
          </cell>
          <cell r="B2208">
            <v>9531000</v>
          </cell>
        </row>
        <row r="2209">
          <cell r="A2209">
            <v>531002</v>
          </cell>
          <cell r="B2209">
            <v>9531000</v>
          </cell>
        </row>
        <row r="2210">
          <cell r="A2210">
            <v>531003</v>
          </cell>
          <cell r="B2210">
            <v>9531000</v>
          </cell>
        </row>
        <row r="2211">
          <cell r="A2211">
            <v>531004</v>
          </cell>
          <cell r="B2211">
            <v>9531000</v>
          </cell>
        </row>
        <row r="2212">
          <cell r="A2212">
            <v>531005</v>
          </cell>
          <cell r="B2212">
            <v>9531000</v>
          </cell>
        </row>
        <row r="2213">
          <cell r="A2213">
            <v>531009</v>
          </cell>
          <cell r="B2213">
            <v>9531000</v>
          </cell>
        </row>
        <row r="2214">
          <cell r="A2214">
            <v>532001</v>
          </cell>
          <cell r="B2214">
            <v>9532000</v>
          </cell>
        </row>
        <row r="2215">
          <cell r="A2215">
            <v>532002</v>
          </cell>
          <cell r="B2215">
            <v>9532000</v>
          </cell>
        </row>
        <row r="2216">
          <cell r="A2216">
            <v>532003</v>
          </cell>
          <cell r="B2216">
            <v>9532000</v>
          </cell>
        </row>
        <row r="2217">
          <cell r="A2217">
            <v>532004</v>
          </cell>
          <cell r="B2217">
            <v>9532000</v>
          </cell>
        </row>
        <row r="2218">
          <cell r="A2218">
            <v>532005</v>
          </cell>
          <cell r="B2218">
            <v>9532000</v>
          </cell>
        </row>
        <row r="2219">
          <cell r="A2219">
            <v>532008</v>
          </cell>
          <cell r="B2219">
            <v>9532000</v>
          </cell>
        </row>
        <row r="2220">
          <cell r="A2220">
            <v>532009</v>
          </cell>
          <cell r="B2220">
            <v>9532000</v>
          </cell>
        </row>
        <row r="2221">
          <cell r="A2221">
            <v>535000</v>
          </cell>
          <cell r="B2221">
            <v>9535000</v>
          </cell>
        </row>
        <row r="2222">
          <cell r="A2222">
            <v>536000</v>
          </cell>
          <cell r="B2222">
            <v>9536000</v>
          </cell>
        </row>
        <row r="2223">
          <cell r="A2223">
            <v>537100</v>
          </cell>
          <cell r="B2223">
            <v>9537000</v>
          </cell>
        </row>
        <row r="2224">
          <cell r="A2224">
            <v>537500</v>
          </cell>
          <cell r="B2224">
            <v>9537000</v>
          </cell>
        </row>
        <row r="2225">
          <cell r="A2225">
            <v>538000</v>
          </cell>
          <cell r="B2225">
            <v>9538000</v>
          </cell>
        </row>
        <row r="2226">
          <cell r="A2226">
            <v>539000</v>
          </cell>
          <cell r="B2226">
            <v>9539000</v>
          </cell>
        </row>
        <row r="2227">
          <cell r="A2227">
            <v>540000</v>
          </cell>
          <cell r="B2227">
            <v>9540000</v>
          </cell>
        </row>
        <row r="2228">
          <cell r="A2228">
            <v>541000</v>
          </cell>
          <cell r="B2228">
            <v>9541000</v>
          </cell>
        </row>
        <row r="2229">
          <cell r="A2229">
            <v>542000</v>
          </cell>
          <cell r="B2229">
            <v>9542000</v>
          </cell>
        </row>
        <row r="2230">
          <cell r="A2230">
            <v>543000</v>
          </cell>
          <cell r="B2230">
            <v>9543000</v>
          </cell>
        </row>
        <row r="2231">
          <cell r="A2231">
            <v>544000</v>
          </cell>
          <cell r="B2231">
            <v>9544000</v>
          </cell>
        </row>
        <row r="2232">
          <cell r="A2232">
            <v>545100</v>
          </cell>
          <cell r="B2232">
            <v>9545000</v>
          </cell>
        </row>
        <row r="2233">
          <cell r="A2233">
            <v>545500</v>
          </cell>
          <cell r="B2233">
            <v>9545000</v>
          </cell>
        </row>
        <row r="2234">
          <cell r="A2234">
            <v>546000</v>
          </cell>
          <cell r="B2234">
            <v>9546000</v>
          </cell>
        </row>
        <row r="2235">
          <cell r="A2235">
            <v>546700</v>
          </cell>
          <cell r="B2235">
            <v>9546000</v>
          </cell>
        </row>
        <row r="2236">
          <cell r="A2236">
            <v>547000</v>
          </cell>
          <cell r="B2236">
            <v>9547000</v>
          </cell>
        </row>
        <row r="2237">
          <cell r="A2237">
            <v>547410</v>
          </cell>
          <cell r="B2237">
            <v>9547000</v>
          </cell>
        </row>
        <row r="2238">
          <cell r="A2238">
            <v>547420</v>
          </cell>
          <cell r="B2238">
            <v>9547000</v>
          </cell>
        </row>
        <row r="2239">
          <cell r="A2239">
            <v>547430</v>
          </cell>
          <cell r="B2239">
            <v>9547000</v>
          </cell>
        </row>
        <row r="2240">
          <cell r="A2240">
            <v>547440</v>
          </cell>
          <cell r="B2240">
            <v>9547000</v>
          </cell>
        </row>
        <row r="2241">
          <cell r="A2241">
            <v>548000</v>
          </cell>
          <cell r="B2241">
            <v>9548000</v>
          </cell>
        </row>
        <row r="2242">
          <cell r="A2242">
            <v>548700</v>
          </cell>
          <cell r="B2242">
            <v>9548000</v>
          </cell>
        </row>
        <row r="2243">
          <cell r="A2243">
            <v>549000</v>
          </cell>
          <cell r="B2243">
            <v>9549000</v>
          </cell>
        </row>
        <row r="2244">
          <cell r="A2244">
            <v>549100</v>
          </cell>
          <cell r="B2244">
            <v>9549000</v>
          </cell>
        </row>
        <row r="2245">
          <cell r="A2245">
            <v>549700</v>
          </cell>
          <cell r="B2245">
            <v>9549000</v>
          </cell>
        </row>
        <row r="2246">
          <cell r="A2246">
            <v>550000</v>
          </cell>
          <cell r="B2246">
            <v>9550000</v>
          </cell>
        </row>
        <row r="2247">
          <cell r="A2247">
            <v>550700</v>
          </cell>
          <cell r="B2247">
            <v>9550000</v>
          </cell>
        </row>
        <row r="2248">
          <cell r="A2248">
            <v>551000</v>
          </cell>
          <cell r="B2248">
            <v>9551000</v>
          </cell>
        </row>
        <row r="2249">
          <cell r="A2249">
            <v>552000</v>
          </cell>
          <cell r="B2249">
            <v>9552000</v>
          </cell>
        </row>
        <row r="2250">
          <cell r="A2250">
            <v>553000</v>
          </cell>
          <cell r="B2250">
            <v>9553000</v>
          </cell>
        </row>
        <row r="2251">
          <cell r="A2251">
            <v>554000</v>
          </cell>
          <cell r="B2251">
            <v>9554000</v>
          </cell>
        </row>
        <row r="2252">
          <cell r="A2252">
            <v>554700</v>
          </cell>
          <cell r="B2252">
            <v>9554000</v>
          </cell>
        </row>
        <row r="2253">
          <cell r="A2253">
            <v>555100</v>
          </cell>
          <cell r="B2253">
            <v>9555000</v>
          </cell>
        </row>
        <row r="2254">
          <cell r="A2254">
            <v>555130</v>
          </cell>
          <cell r="B2254">
            <v>9555000</v>
          </cell>
        </row>
        <row r="2255">
          <cell r="A2255">
            <v>555200</v>
          </cell>
          <cell r="B2255">
            <v>9555000</v>
          </cell>
        </row>
        <row r="2256">
          <cell r="A2256">
            <v>555210</v>
          </cell>
          <cell r="B2256">
            <v>9555000</v>
          </cell>
        </row>
        <row r="2257">
          <cell r="A2257">
            <v>555220</v>
          </cell>
          <cell r="B2257">
            <v>9555000</v>
          </cell>
        </row>
        <row r="2258">
          <cell r="A2258">
            <v>555240</v>
          </cell>
          <cell r="B2258">
            <v>9555000</v>
          </cell>
        </row>
        <row r="2259">
          <cell r="A2259">
            <v>555250</v>
          </cell>
          <cell r="B2259">
            <v>9555000</v>
          </cell>
        </row>
        <row r="2260">
          <cell r="A2260">
            <v>555251</v>
          </cell>
          <cell r="B2260">
            <v>9555000</v>
          </cell>
        </row>
        <row r="2261">
          <cell r="A2261">
            <v>555300</v>
          </cell>
          <cell r="B2261">
            <v>9555000</v>
          </cell>
        </row>
        <row r="2262">
          <cell r="A2262">
            <v>555350</v>
          </cell>
          <cell r="B2262">
            <v>9555000</v>
          </cell>
        </row>
        <row r="2263">
          <cell r="A2263">
            <v>555410</v>
          </cell>
          <cell r="B2263">
            <v>9555000</v>
          </cell>
        </row>
        <row r="2264">
          <cell r="A2264">
            <v>555455</v>
          </cell>
          <cell r="B2264">
            <v>9555000</v>
          </cell>
        </row>
        <row r="2265">
          <cell r="A2265">
            <v>555460</v>
          </cell>
          <cell r="B2265">
            <v>9555000</v>
          </cell>
        </row>
        <row r="2266">
          <cell r="A2266">
            <v>555465</v>
          </cell>
          <cell r="B2266">
            <v>9555000</v>
          </cell>
        </row>
        <row r="2267">
          <cell r="A2267">
            <v>555470</v>
          </cell>
          <cell r="B2267">
            <v>9555000</v>
          </cell>
        </row>
        <row r="2268">
          <cell r="A2268">
            <v>555495</v>
          </cell>
          <cell r="B2268">
            <v>9555000</v>
          </cell>
        </row>
        <row r="2269">
          <cell r="A2269">
            <v>556004</v>
          </cell>
          <cell r="B2269">
            <v>9556000</v>
          </cell>
        </row>
        <row r="2270">
          <cell r="A2270">
            <v>557100</v>
          </cell>
          <cell r="B2270">
            <v>9557000</v>
          </cell>
        </row>
        <row r="2271">
          <cell r="A2271">
            <v>557200</v>
          </cell>
          <cell r="B2271">
            <v>9557000</v>
          </cell>
        </row>
        <row r="2272">
          <cell r="A2272">
            <v>557320</v>
          </cell>
          <cell r="B2272">
            <v>9557000</v>
          </cell>
        </row>
        <row r="2273">
          <cell r="A2273">
            <v>557321</v>
          </cell>
          <cell r="B2273">
            <v>9557000</v>
          </cell>
        </row>
        <row r="2274">
          <cell r="A2274">
            <v>557322</v>
          </cell>
          <cell r="B2274">
            <v>9557000</v>
          </cell>
        </row>
        <row r="2275">
          <cell r="A2275">
            <v>557323</v>
          </cell>
          <cell r="B2275">
            <v>9557000</v>
          </cell>
        </row>
        <row r="2276">
          <cell r="A2276">
            <v>560000</v>
          </cell>
          <cell r="B2276">
            <v>9560000</v>
          </cell>
        </row>
        <row r="2277">
          <cell r="A2277">
            <v>560012</v>
          </cell>
          <cell r="B2277">
            <v>9560000</v>
          </cell>
        </row>
        <row r="2278">
          <cell r="A2278">
            <v>561000</v>
          </cell>
          <cell r="B2278">
            <v>9561000</v>
          </cell>
        </row>
        <row r="2279">
          <cell r="A2279">
            <v>561300</v>
          </cell>
          <cell r="B2279">
            <v>9561300</v>
          </cell>
        </row>
        <row r="2280">
          <cell r="A2280">
            <v>561400</v>
          </cell>
          <cell r="B2280">
            <v>9561400</v>
          </cell>
        </row>
        <row r="2281">
          <cell r="A2281">
            <v>561800</v>
          </cell>
          <cell r="B2281">
            <v>9561400</v>
          </cell>
        </row>
        <row r="2282">
          <cell r="A2282">
            <v>562000</v>
          </cell>
          <cell r="B2282">
            <v>9562000</v>
          </cell>
        </row>
        <row r="2283">
          <cell r="A2283">
            <v>562009</v>
          </cell>
          <cell r="B2283">
            <v>9562000</v>
          </cell>
        </row>
        <row r="2284">
          <cell r="A2284">
            <v>562012</v>
          </cell>
          <cell r="B2284">
            <v>9562000</v>
          </cell>
        </row>
        <row r="2285">
          <cell r="A2285">
            <v>562013</v>
          </cell>
          <cell r="B2285">
            <v>9562000</v>
          </cell>
        </row>
        <row r="2286">
          <cell r="A2286">
            <v>562015</v>
          </cell>
          <cell r="B2286">
            <v>9562000</v>
          </cell>
        </row>
        <row r="2287">
          <cell r="A2287">
            <v>562018</v>
          </cell>
          <cell r="B2287">
            <v>9562000</v>
          </cell>
        </row>
        <row r="2288">
          <cell r="A2288">
            <v>562019</v>
          </cell>
          <cell r="B2288">
            <v>9562000</v>
          </cell>
        </row>
        <row r="2289">
          <cell r="A2289">
            <v>562020</v>
          </cell>
          <cell r="B2289">
            <v>9562000</v>
          </cell>
        </row>
        <row r="2290">
          <cell r="A2290">
            <v>563000</v>
          </cell>
          <cell r="B2290">
            <v>9563000</v>
          </cell>
        </row>
        <row r="2291">
          <cell r="A2291">
            <v>564000</v>
          </cell>
          <cell r="B2291">
            <v>9564000</v>
          </cell>
        </row>
        <row r="2292">
          <cell r="A2292">
            <v>565000</v>
          </cell>
          <cell r="B2292">
            <v>9565000</v>
          </cell>
        </row>
        <row r="2293">
          <cell r="A2293">
            <v>566000</v>
          </cell>
          <cell r="B2293">
            <v>9566000</v>
          </cell>
        </row>
        <row r="2294">
          <cell r="A2294">
            <v>566100</v>
          </cell>
          <cell r="B2294">
            <v>9566000</v>
          </cell>
        </row>
        <row r="2295">
          <cell r="A2295">
            <v>566140</v>
          </cell>
          <cell r="B2295">
            <v>9566000</v>
          </cell>
        </row>
        <row r="2296">
          <cell r="A2296">
            <v>566150</v>
          </cell>
          <cell r="B2296">
            <v>9566000</v>
          </cell>
        </row>
        <row r="2297">
          <cell r="A2297">
            <v>566317</v>
          </cell>
          <cell r="B2297">
            <v>9566000</v>
          </cell>
        </row>
        <row r="2298">
          <cell r="A2298">
            <v>566319</v>
          </cell>
          <cell r="B2298">
            <v>9566000</v>
          </cell>
        </row>
        <row r="2299">
          <cell r="A2299">
            <v>566320</v>
          </cell>
          <cell r="B2299">
            <v>9566000</v>
          </cell>
        </row>
        <row r="2300">
          <cell r="A2300">
            <v>567000</v>
          </cell>
          <cell r="B2300">
            <v>9567000</v>
          </cell>
        </row>
        <row r="2301">
          <cell r="A2301">
            <v>568000</v>
          </cell>
          <cell r="B2301">
            <v>9568000</v>
          </cell>
        </row>
        <row r="2302">
          <cell r="A2302">
            <v>568019</v>
          </cell>
          <cell r="B2302">
            <v>9568000</v>
          </cell>
        </row>
        <row r="2303">
          <cell r="A2303">
            <v>568020</v>
          </cell>
          <cell r="B2303">
            <v>9568000</v>
          </cell>
        </row>
        <row r="2304">
          <cell r="A2304">
            <v>569000</v>
          </cell>
          <cell r="B2304">
            <v>9569000</v>
          </cell>
        </row>
        <row r="2305">
          <cell r="A2305">
            <v>569012</v>
          </cell>
          <cell r="B2305">
            <v>9569000</v>
          </cell>
        </row>
        <row r="2306">
          <cell r="A2306">
            <v>570000</v>
          </cell>
          <cell r="B2306">
            <v>9570000</v>
          </cell>
        </row>
        <row r="2307">
          <cell r="A2307">
            <v>570012</v>
          </cell>
          <cell r="B2307">
            <v>9570000</v>
          </cell>
        </row>
        <row r="2308">
          <cell r="A2308">
            <v>570015</v>
          </cell>
          <cell r="B2308">
            <v>9570000</v>
          </cell>
        </row>
        <row r="2309">
          <cell r="A2309">
            <v>570018</v>
          </cell>
          <cell r="B2309">
            <v>9570000</v>
          </cell>
        </row>
        <row r="2310">
          <cell r="A2310">
            <v>570019</v>
          </cell>
          <cell r="B2310">
            <v>9570000</v>
          </cell>
        </row>
        <row r="2311">
          <cell r="A2311">
            <v>570020</v>
          </cell>
          <cell r="B2311">
            <v>9570000</v>
          </cell>
        </row>
        <row r="2312">
          <cell r="A2312">
            <v>570700</v>
          </cell>
          <cell r="B2312">
            <v>9570000</v>
          </cell>
        </row>
        <row r="2313">
          <cell r="A2313">
            <v>571000</v>
          </cell>
          <cell r="B2313">
            <v>9571000</v>
          </cell>
        </row>
        <row r="2314">
          <cell r="A2314">
            <v>572000</v>
          </cell>
          <cell r="B2314">
            <v>9572000</v>
          </cell>
        </row>
        <row r="2315">
          <cell r="A2315">
            <v>573000</v>
          </cell>
          <cell r="B2315">
            <v>9573000</v>
          </cell>
        </row>
        <row r="2316">
          <cell r="A2316">
            <v>575200</v>
          </cell>
          <cell r="B2316">
            <v>9575200</v>
          </cell>
        </row>
        <row r="2317">
          <cell r="A2317">
            <v>575500</v>
          </cell>
          <cell r="B2317">
            <v>9575500</v>
          </cell>
        </row>
        <row r="2318">
          <cell r="A2318">
            <v>575700</v>
          </cell>
          <cell r="B2318">
            <v>9575700</v>
          </cell>
        </row>
        <row r="2319">
          <cell r="A2319">
            <v>580000</v>
          </cell>
          <cell r="B2319">
            <v>9580000</v>
          </cell>
        </row>
        <row r="2320">
          <cell r="A2320">
            <v>580100</v>
          </cell>
          <cell r="B2320">
            <v>9580000</v>
          </cell>
        </row>
        <row r="2321">
          <cell r="A2321">
            <v>580300</v>
          </cell>
          <cell r="B2321">
            <v>9580000</v>
          </cell>
        </row>
        <row r="2322">
          <cell r="A2322">
            <v>582000</v>
          </cell>
          <cell r="B2322">
            <v>9582000</v>
          </cell>
        </row>
        <row r="2323">
          <cell r="A2323">
            <v>583000</v>
          </cell>
          <cell r="B2323">
            <v>9583000</v>
          </cell>
        </row>
        <row r="2324">
          <cell r="A2324">
            <v>584000</v>
          </cell>
          <cell r="B2324">
            <v>9584000</v>
          </cell>
        </row>
        <row r="2325">
          <cell r="A2325">
            <v>585000</v>
          </cell>
          <cell r="B2325">
            <v>9585000</v>
          </cell>
        </row>
        <row r="2326">
          <cell r="A2326">
            <v>586000</v>
          </cell>
          <cell r="B2326">
            <v>9586000</v>
          </cell>
        </row>
        <row r="2327">
          <cell r="A2327">
            <v>586100</v>
          </cell>
          <cell r="B2327">
            <v>9586000</v>
          </cell>
        </row>
        <row r="2328">
          <cell r="A2328">
            <v>586200</v>
          </cell>
          <cell r="B2328">
            <v>9586000</v>
          </cell>
        </row>
        <row r="2329">
          <cell r="A2329">
            <v>586400</v>
          </cell>
          <cell r="B2329">
            <v>9586000</v>
          </cell>
        </row>
        <row r="2330">
          <cell r="A2330">
            <v>586850</v>
          </cell>
          <cell r="B2330">
            <v>9586000</v>
          </cell>
        </row>
        <row r="2331">
          <cell r="A2331">
            <v>587000</v>
          </cell>
          <cell r="B2331">
            <v>9587000</v>
          </cell>
        </row>
        <row r="2332">
          <cell r="A2332">
            <v>587200</v>
          </cell>
          <cell r="B2332">
            <v>9587000</v>
          </cell>
        </row>
        <row r="2333">
          <cell r="A2333">
            <v>587500</v>
          </cell>
          <cell r="B2333">
            <v>9587000</v>
          </cell>
        </row>
        <row r="2334">
          <cell r="A2334">
            <v>587800</v>
          </cell>
          <cell r="B2334">
            <v>9587000</v>
          </cell>
        </row>
        <row r="2335">
          <cell r="A2335">
            <v>588000</v>
          </cell>
          <cell r="B2335">
            <v>9588000</v>
          </cell>
        </row>
        <row r="2336">
          <cell r="A2336">
            <v>588500</v>
          </cell>
          <cell r="B2336">
            <v>9588000</v>
          </cell>
        </row>
        <row r="2337">
          <cell r="A2337">
            <v>588999</v>
          </cell>
          <cell r="B2337">
            <v>9588000</v>
          </cell>
        </row>
        <row r="2338">
          <cell r="A2338">
            <v>589000</v>
          </cell>
          <cell r="B2338">
            <v>9589000</v>
          </cell>
        </row>
        <row r="2339">
          <cell r="A2339">
            <v>590000</v>
          </cell>
          <cell r="B2339">
            <v>9590000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WIP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22">
          <cell r="AX22">
            <v>45.56</v>
          </cell>
        </row>
        <row r="23">
          <cell r="AX23">
            <v>45.56</v>
          </cell>
        </row>
        <row r="24">
          <cell r="AX24">
            <v>47.44</v>
          </cell>
        </row>
        <row r="25">
          <cell r="AX25">
            <v>48.19</v>
          </cell>
        </row>
        <row r="26">
          <cell r="AX26">
            <v>48.91</v>
          </cell>
        </row>
        <row r="27">
          <cell r="AX27">
            <v>48.91</v>
          </cell>
        </row>
      </sheetData>
      <sheetData sheetId="2" refreshError="1">
        <row r="22">
          <cell r="AX22">
            <v>44.64</v>
          </cell>
        </row>
        <row r="23">
          <cell r="AX23">
            <v>44.64</v>
          </cell>
        </row>
        <row r="24">
          <cell r="AX24">
            <v>47.2</v>
          </cell>
        </row>
        <row r="25">
          <cell r="AX25">
            <v>47.91</v>
          </cell>
        </row>
        <row r="26">
          <cell r="AX26">
            <v>48.86</v>
          </cell>
        </row>
        <row r="27">
          <cell r="AX27">
            <v>48.86</v>
          </cell>
        </row>
      </sheetData>
      <sheetData sheetId="3" refreshError="1">
        <row r="1">
          <cell r="D1" t="str">
            <v>MTM Calculation of Calpine Renewable QF Contract</v>
          </cell>
          <cell r="AA1" t="str">
            <v>Data linked from other sheet</v>
          </cell>
        </row>
        <row r="2">
          <cell r="E2" t="str">
            <v>Process date</v>
          </cell>
          <cell r="F2">
            <v>38028</v>
          </cell>
        </row>
        <row r="3">
          <cell r="AI3" t="str">
            <v>Calculation of average calandar prices from broker quotes</v>
          </cell>
        </row>
        <row r="4">
          <cell r="M4" t="str">
            <v>Performance Assurance Owed By Seller</v>
          </cell>
          <cell r="Q4" t="str">
            <v>Performance Assurance Owed By SCE</v>
          </cell>
          <cell r="Y4">
            <v>0</v>
          </cell>
          <cell r="AM4" t="str">
            <v>Natsource</v>
          </cell>
          <cell r="AO4" t="str">
            <v>TFS</v>
          </cell>
          <cell r="AP4" t="str">
            <v>Prebon</v>
          </cell>
          <cell r="AS4" t="str">
            <v>Average</v>
          </cell>
        </row>
        <row r="5">
          <cell r="A5" t="str">
            <v>Current Year</v>
          </cell>
          <cell r="B5" t="str">
            <v>Date used in XNPV Calc</v>
          </cell>
          <cell r="C5" t="str">
            <v>Year</v>
          </cell>
          <cell r="D5" t="str">
            <v>Start Date</v>
          </cell>
          <cell r="E5" t="str">
            <v>End date</v>
          </cell>
          <cell r="F5" t="str">
            <v>Proxy for price</v>
          </cell>
          <cell r="G5" t="str">
            <v>CP's  Performance Assurance Threshold Price</v>
          </cell>
          <cell r="H5" t="str">
            <v>SCE's Performance Assurance Threshold Price</v>
          </cell>
          <cell r="I5" t="str">
            <v>Deal Price used to calculate unbilled</v>
          </cell>
          <cell r="J5" t="str">
            <v>Market price</v>
          </cell>
          <cell r="K5" t="str">
            <v>Volume (Realized period)</v>
          </cell>
          <cell r="L5" t="str">
            <v>Volume (Un realized period)</v>
          </cell>
          <cell r="M5" t="str">
            <v>Pi - P0 (Seller)</v>
          </cell>
          <cell r="N5" t="str">
            <v>MTM $</v>
          </cell>
          <cell r="O5" t="str">
            <v>Payable (prior month)</v>
          </cell>
          <cell r="P5" t="str">
            <v>Unbilled (Current month)</v>
          </cell>
          <cell r="Q5" t="str">
            <v>P0 - Pi (SCE)</v>
          </cell>
          <cell r="R5" t="str">
            <v>MTM $</v>
          </cell>
          <cell r="S5" t="str">
            <v>Notional Value (Un realized)</v>
          </cell>
          <cell r="T5" t="str">
            <v>No of days (realized period)</v>
          </cell>
          <cell r="U5" t="str">
            <v>No of days (Unrealized period)</v>
          </cell>
          <cell r="V5" t="str">
            <v>Current Month</v>
          </cell>
          <cell r="W5" t="str">
            <v xml:space="preserve">Prior month energy Paid? (1 - Yes, 0 - No) </v>
          </cell>
          <cell r="X5" t="str">
            <v>Total Notional Value</v>
          </cell>
          <cell r="Y5" t="str">
            <v>Error Check</v>
          </cell>
          <cell r="AB5" t="str">
            <v>Natsource</v>
          </cell>
          <cell r="AD5" t="str">
            <v>TFS</v>
          </cell>
          <cell r="AE5" t="str">
            <v>Prebon</v>
          </cell>
          <cell r="AI5" t="str">
            <v>Onpeak hours</v>
          </cell>
          <cell r="AJ5" t="str">
            <v>Off peak hours</v>
          </cell>
          <cell r="AK5" t="str">
            <v>Days</v>
          </cell>
          <cell r="AL5" t="str">
            <v>Duration</v>
          </cell>
          <cell r="AM5" t="str">
            <v>On peak</v>
          </cell>
          <cell r="AN5" t="str">
            <v>Off Peak</v>
          </cell>
          <cell r="AO5" t="str">
            <v>On Peak</v>
          </cell>
          <cell r="AP5" t="str">
            <v>On peak</v>
          </cell>
          <cell r="AQ5" t="str">
            <v>Off Peak</v>
          </cell>
          <cell r="AR5" t="str">
            <v>Duration</v>
          </cell>
          <cell r="AS5" t="str">
            <v>ON PEAK</v>
          </cell>
          <cell r="AT5" t="str">
            <v>OFF PEAK</v>
          </cell>
          <cell r="AU5" t="str">
            <v>FLAT</v>
          </cell>
        </row>
        <row r="6">
          <cell r="D6" t="str">
            <v>MM/DD/YY</v>
          </cell>
          <cell r="E6" t="str">
            <v>MM/DD/YY</v>
          </cell>
          <cell r="G6" t="str">
            <v>$/MWh</v>
          </cell>
          <cell r="H6" t="str">
            <v>$/MWh</v>
          </cell>
          <cell r="I6" t="str">
            <v>$/MWh</v>
          </cell>
          <cell r="J6" t="str">
            <v>$/MWh</v>
          </cell>
          <cell r="K6" t="str">
            <v>MWh</v>
          </cell>
          <cell r="L6" t="str">
            <v>MWh</v>
          </cell>
          <cell r="M6" t="str">
            <v>$/MWh</v>
          </cell>
          <cell r="N6" t="str">
            <v>$</v>
          </cell>
          <cell r="O6" t="str">
            <v>$</v>
          </cell>
          <cell r="P6" t="str">
            <v>$</v>
          </cell>
          <cell r="Q6" t="str">
            <v>$/MWh</v>
          </cell>
          <cell r="R6" t="str">
            <v>$</v>
          </cell>
          <cell r="S6" t="str">
            <v>$</v>
          </cell>
          <cell r="T6" t="str">
            <v>#</v>
          </cell>
          <cell r="U6" t="str">
            <v>#</v>
          </cell>
          <cell r="AB6" t="str">
            <v>On peak</v>
          </cell>
          <cell r="AC6" t="str">
            <v>Off Peak</v>
          </cell>
          <cell r="AD6" t="str">
            <v>On Peak</v>
          </cell>
          <cell r="AE6" t="str">
            <v>On peak</v>
          </cell>
          <cell r="AF6" t="str">
            <v>Off Peak</v>
          </cell>
          <cell r="AI6">
            <v>4928</v>
          </cell>
          <cell r="AJ6">
            <v>3856</v>
          </cell>
          <cell r="AK6">
            <v>366</v>
          </cell>
          <cell r="AL6" t="str">
            <v>CAL-04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 t="str">
            <v>CAL-04</v>
          </cell>
          <cell r="AS6" t="e">
            <v>#DIV/0!</v>
          </cell>
          <cell r="AT6" t="e">
            <v>#DIV/0!</v>
          </cell>
          <cell r="AU6" t="e">
            <v>#DIV/0!</v>
          </cell>
        </row>
        <row r="7">
          <cell r="C7">
            <v>2003</v>
          </cell>
          <cell r="D7">
            <v>37742</v>
          </cell>
          <cell r="E7">
            <v>37772</v>
          </cell>
          <cell r="F7" t="str">
            <v>CAL-05</v>
          </cell>
          <cell r="G7">
            <v>47.75</v>
          </cell>
          <cell r="H7">
            <v>38.5</v>
          </cell>
          <cell r="I7">
            <v>39.410524193548376</v>
          </cell>
          <cell r="J7">
            <v>47.15</v>
          </cell>
          <cell r="K7">
            <v>148800</v>
          </cell>
          <cell r="L7">
            <v>0</v>
          </cell>
          <cell r="M7">
            <v>-0.60000000000000142</v>
          </cell>
          <cell r="N7">
            <v>0</v>
          </cell>
          <cell r="O7" t="str">
            <v/>
          </cell>
          <cell r="P7" t="str">
            <v/>
          </cell>
          <cell r="Q7">
            <v>-8.6499999999999986</v>
          </cell>
          <cell r="R7">
            <v>0</v>
          </cell>
          <cell r="S7">
            <v>0</v>
          </cell>
          <cell r="T7">
            <v>31</v>
          </cell>
          <cell r="U7">
            <v>0</v>
          </cell>
          <cell r="V7" t="str">
            <v/>
          </cell>
          <cell r="W7" t="str">
            <v/>
          </cell>
          <cell r="X7">
            <v>5864285.9999999981</v>
          </cell>
          <cell r="Y7">
            <v>0</v>
          </cell>
          <cell r="AA7" t="str">
            <v>CAL-04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I7">
            <v>4912</v>
          </cell>
          <cell r="AJ7">
            <v>3848</v>
          </cell>
          <cell r="AK7">
            <v>365</v>
          </cell>
          <cell r="AL7" t="str">
            <v>CAL-05</v>
          </cell>
          <cell r="AM7">
            <v>54.291530944625407</v>
          </cell>
          <cell r="AN7">
            <v>37.817047817047815</v>
          </cell>
          <cell r="AO7">
            <v>54.75</v>
          </cell>
          <cell r="AP7">
            <v>54.25</v>
          </cell>
          <cell r="AQ7">
            <v>37.875</v>
          </cell>
          <cell r="AR7" t="str">
            <v>CAL-05</v>
          </cell>
          <cell r="AS7">
            <v>54.43</v>
          </cell>
          <cell r="AT7">
            <v>37.85</v>
          </cell>
          <cell r="AU7">
            <v>47.15</v>
          </cell>
        </row>
        <row r="8">
          <cell r="C8">
            <v>2003</v>
          </cell>
          <cell r="D8">
            <v>37773</v>
          </cell>
          <cell r="E8">
            <v>37802</v>
          </cell>
          <cell r="F8" t="str">
            <v>CAL-05</v>
          </cell>
          <cell r="G8">
            <v>47.75</v>
          </cell>
          <cell r="H8">
            <v>38.5</v>
          </cell>
          <cell r="I8">
            <v>64.723500000000001</v>
          </cell>
          <cell r="J8">
            <v>47.15</v>
          </cell>
          <cell r="K8">
            <v>144000</v>
          </cell>
          <cell r="L8">
            <v>0</v>
          </cell>
          <cell r="M8">
            <v>-0.60000000000000142</v>
          </cell>
          <cell r="N8">
            <v>0</v>
          </cell>
          <cell r="O8" t="str">
            <v/>
          </cell>
          <cell r="P8" t="str">
            <v/>
          </cell>
          <cell r="Q8">
            <v>-8.6499999999999986</v>
          </cell>
          <cell r="R8">
            <v>0</v>
          </cell>
          <cell r="S8">
            <v>0</v>
          </cell>
          <cell r="T8">
            <v>30</v>
          </cell>
          <cell r="U8">
            <v>0</v>
          </cell>
          <cell r="V8" t="str">
            <v/>
          </cell>
          <cell r="W8" t="str">
            <v/>
          </cell>
          <cell r="X8">
            <v>9320184</v>
          </cell>
          <cell r="Y8">
            <v>0</v>
          </cell>
          <cell r="AA8" t="str">
            <v>CAL-05</v>
          </cell>
          <cell r="AB8">
            <v>54.291530944625407</v>
          </cell>
          <cell r="AC8">
            <v>37.817047817047815</v>
          </cell>
          <cell r="AD8">
            <v>54.75</v>
          </cell>
          <cell r="AE8">
            <v>54.25</v>
          </cell>
          <cell r="AF8">
            <v>37.875</v>
          </cell>
          <cell r="AI8">
            <v>4896</v>
          </cell>
          <cell r="AJ8">
            <v>3864</v>
          </cell>
          <cell r="AK8">
            <v>365</v>
          </cell>
          <cell r="AL8" t="str">
            <v>CAL-06</v>
          </cell>
          <cell r="AM8">
            <v>54.600000000000009</v>
          </cell>
          <cell r="AN8">
            <v>37.799999999999997</v>
          </cell>
          <cell r="AO8">
            <v>54.75</v>
          </cell>
          <cell r="AP8">
            <v>54.75</v>
          </cell>
          <cell r="AQ8">
            <v>38.375</v>
          </cell>
          <cell r="AR8" t="str">
            <v>CAL-06</v>
          </cell>
          <cell r="AS8">
            <v>54.7</v>
          </cell>
          <cell r="AT8">
            <v>38.090000000000003</v>
          </cell>
          <cell r="AU8">
            <v>47.37</v>
          </cell>
        </row>
        <row r="9">
          <cell r="C9">
            <v>2003</v>
          </cell>
          <cell r="D9">
            <v>37803</v>
          </cell>
          <cell r="E9">
            <v>37833</v>
          </cell>
          <cell r="F9" t="str">
            <v>CAL-05</v>
          </cell>
          <cell r="G9">
            <v>47.75</v>
          </cell>
          <cell r="H9">
            <v>38.5</v>
          </cell>
          <cell r="I9">
            <v>63.828467741935491</v>
          </cell>
          <cell r="J9">
            <v>47.15</v>
          </cell>
          <cell r="K9">
            <v>148800</v>
          </cell>
          <cell r="L9">
            <v>0</v>
          </cell>
          <cell r="M9">
            <v>-0.60000000000000142</v>
          </cell>
          <cell r="N9">
            <v>0</v>
          </cell>
          <cell r="O9" t="str">
            <v/>
          </cell>
          <cell r="P9" t="str">
            <v/>
          </cell>
          <cell r="Q9">
            <v>-8.6499999999999986</v>
          </cell>
          <cell r="R9">
            <v>0</v>
          </cell>
          <cell r="S9">
            <v>0</v>
          </cell>
          <cell r="T9">
            <v>31</v>
          </cell>
          <cell r="U9">
            <v>0</v>
          </cell>
          <cell r="V9" t="str">
            <v/>
          </cell>
          <cell r="W9" t="str">
            <v/>
          </cell>
          <cell r="X9">
            <v>9497676.0000000019</v>
          </cell>
          <cell r="Y9">
            <v>0</v>
          </cell>
          <cell r="AA9" t="str">
            <v>CAL-06</v>
          </cell>
          <cell r="AB9">
            <v>54.600000000000009</v>
          </cell>
          <cell r="AC9">
            <v>37.799999999999997</v>
          </cell>
          <cell r="AD9">
            <v>54.75</v>
          </cell>
          <cell r="AE9">
            <v>54.75</v>
          </cell>
          <cell r="AF9">
            <v>38.375</v>
          </cell>
          <cell r="AI9">
            <v>4912</v>
          </cell>
          <cell r="AJ9">
            <v>3848</v>
          </cell>
          <cell r="AK9">
            <v>365</v>
          </cell>
          <cell r="AL9" t="str">
            <v>CAL-07</v>
          </cell>
          <cell r="AM9">
            <v>55</v>
          </cell>
          <cell r="AN9">
            <v>38.25</v>
          </cell>
          <cell r="AO9">
            <v>55</v>
          </cell>
          <cell r="AP9">
            <v>55</v>
          </cell>
          <cell r="AQ9">
            <v>38.625</v>
          </cell>
          <cell r="AR9" t="str">
            <v>CAL-07</v>
          </cell>
          <cell r="AS9">
            <v>55</v>
          </cell>
          <cell r="AT9">
            <v>38.44</v>
          </cell>
          <cell r="AU9">
            <v>47.73</v>
          </cell>
          <cell r="BC9" t="str">
            <v>Row</v>
          </cell>
          <cell r="BD9">
            <v>16</v>
          </cell>
        </row>
        <row r="10">
          <cell r="C10">
            <v>2003</v>
          </cell>
          <cell r="D10">
            <v>37834</v>
          </cell>
          <cell r="E10">
            <v>37864</v>
          </cell>
          <cell r="F10" t="str">
            <v>CAL-05</v>
          </cell>
          <cell r="G10">
            <v>47.75</v>
          </cell>
          <cell r="H10">
            <v>38.5</v>
          </cell>
          <cell r="I10">
            <v>63.824838709677415</v>
          </cell>
          <cell r="J10">
            <v>47.15</v>
          </cell>
          <cell r="K10">
            <v>148800</v>
          </cell>
          <cell r="L10">
            <v>0</v>
          </cell>
          <cell r="M10">
            <v>-0.60000000000000142</v>
          </cell>
          <cell r="N10">
            <v>0</v>
          </cell>
          <cell r="O10" t="str">
            <v/>
          </cell>
          <cell r="P10" t="str">
            <v/>
          </cell>
          <cell r="Q10">
            <v>-8.6499999999999986</v>
          </cell>
          <cell r="R10">
            <v>0</v>
          </cell>
          <cell r="S10">
            <v>0</v>
          </cell>
          <cell r="T10">
            <v>31</v>
          </cell>
          <cell r="U10">
            <v>0</v>
          </cell>
          <cell r="V10" t="str">
            <v/>
          </cell>
          <cell r="W10" t="str">
            <v/>
          </cell>
          <cell r="X10">
            <v>9497136</v>
          </cell>
          <cell r="Y10">
            <v>0</v>
          </cell>
          <cell r="AA10" t="str">
            <v>CAL-07</v>
          </cell>
          <cell r="AB10">
            <v>55</v>
          </cell>
          <cell r="AC10">
            <v>38.25</v>
          </cell>
          <cell r="AD10">
            <v>55</v>
          </cell>
          <cell r="AE10">
            <v>55</v>
          </cell>
          <cell r="AF10">
            <v>38.625</v>
          </cell>
          <cell r="BC10" t="str">
            <v>Start Date</v>
          </cell>
          <cell r="BD10">
            <v>38018</v>
          </cell>
        </row>
        <row r="11">
          <cell r="C11">
            <v>2003</v>
          </cell>
          <cell r="D11">
            <v>37865</v>
          </cell>
          <cell r="E11">
            <v>37894</v>
          </cell>
          <cell r="F11" t="str">
            <v>CAL-05</v>
          </cell>
          <cell r="G11">
            <v>47.75</v>
          </cell>
          <cell r="H11">
            <v>38.5</v>
          </cell>
          <cell r="I11">
            <v>64.723500000000001</v>
          </cell>
          <cell r="J11">
            <v>47.15</v>
          </cell>
          <cell r="K11">
            <v>144000</v>
          </cell>
          <cell r="L11">
            <v>0</v>
          </cell>
          <cell r="M11">
            <v>-0.60000000000000142</v>
          </cell>
          <cell r="N11">
            <v>0</v>
          </cell>
          <cell r="O11" t="str">
            <v/>
          </cell>
          <cell r="P11" t="str">
            <v/>
          </cell>
          <cell r="Q11">
            <v>-8.6499999999999986</v>
          </cell>
          <cell r="R11">
            <v>0</v>
          </cell>
          <cell r="S11">
            <v>0</v>
          </cell>
          <cell r="T11">
            <v>30</v>
          </cell>
          <cell r="U11">
            <v>0</v>
          </cell>
          <cell r="V11" t="str">
            <v/>
          </cell>
          <cell r="W11" t="str">
            <v/>
          </cell>
          <cell r="X11">
            <v>9320184</v>
          </cell>
          <cell r="Y11">
            <v>0</v>
          </cell>
          <cell r="BD11" t="str">
            <v>End Date</v>
          </cell>
          <cell r="BE11">
            <v>38046</v>
          </cell>
        </row>
        <row r="15">
          <cell r="AS15">
            <v>2003</v>
          </cell>
          <cell r="AT15" t="str">
            <v>CAL-05</v>
          </cell>
          <cell r="AU15">
            <v>47.15</v>
          </cell>
        </row>
        <row r="16">
          <cell r="AS16">
            <v>2004</v>
          </cell>
          <cell r="AT16" t="str">
            <v>CAL-05</v>
          </cell>
          <cell r="AU16">
            <v>47.15</v>
          </cell>
        </row>
        <row r="17">
          <cell r="AS17">
            <v>2005</v>
          </cell>
          <cell r="AT17" t="str">
            <v>CAL-05</v>
          </cell>
          <cell r="AU17">
            <v>47.15</v>
          </cell>
        </row>
        <row r="18">
          <cell r="AS18">
            <v>2006</v>
          </cell>
          <cell r="AT18" t="str">
            <v>CAL-06</v>
          </cell>
          <cell r="AU18">
            <v>47.37</v>
          </cell>
        </row>
        <row r="19">
          <cell r="AS19">
            <v>2007</v>
          </cell>
          <cell r="AT19" t="str">
            <v>CAL-07</v>
          </cell>
          <cell r="AU19">
            <v>47.73</v>
          </cell>
        </row>
        <row r="20">
          <cell r="AS20">
            <v>2008</v>
          </cell>
          <cell r="AT20" t="str">
            <v>CAL-07</v>
          </cell>
          <cell r="AU20">
            <v>47.73</v>
          </cell>
        </row>
      </sheetData>
      <sheetData sheetId="4" refreshError="1"/>
      <sheetData sheetId="5" refreshError="1">
        <row r="27">
          <cell r="B27">
            <v>38028</v>
          </cell>
        </row>
        <row r="28">
          <cell r="B28">
            <v>38028</v>
          </cell>
        </row>
        <row r="29">
          <cell r="B29">
            <v>38028</v>
          </cell>
        </row>
        <row r="30">
          <cell r="B30">
            <v>38028</v>
          </cell>
        </row>
      </sheetData>
      <sheetData sheetId="6" refreshError="1"/>
      <sheetData sheetId="7" refreshError="1"/>
      <sheetData sheetId="8" refreshError="1">
        <row r="562">
          <cell r="R562">
            <v>38108</v>
          </cell>
          <cell r="S562">
            <v>-0.32</v>
          </cell>
          <cell r="T562">
            <v>-0.32</v>
          </cell>
          <cell r="U562">
            <v>-0.32</v>
          </cell>
        </row>
        <row r="563">
          <cell r="R563">
            <v>38139</v>
          </cell>
          <cell r="S563">
            <v>-0.32</v>
          </cell>
          <cell r="T563">
            <v>-0.32</v>
          </cell>
          <cell r="U563">
            <v>-0.32</v>
          </cell>
        </row>
        <row r="564">
          <cell r="R564">
            <v>38169</v>
          </cell>
          <cell r="S564">
            <v>-0.32</v>
          </cell>
          <cell r="T564">
            <v>-0.32</v>
          </cell>
          <cell r="U564">
            <v>-0.32</v>
          </cell>
        </row>
        <row r="565">
          <cell r="R565">
            <v>38200</v>
          </cell>
          <cell r="S565">
            <v>-0.32</v>
          </cell>
          <cell r="T565">
            <v>-0.32</v>
          </cell>
          <cell r="U565">
            <v>-0.32</v>
          </cell>
        </row>
        <row r="566">
          <cell r="R566">
            <v>38231</v>
          </cell>
          <cell r="S566">
            <v>-0.32</v>
          </cell>
          <cell r="T566">
            <v>-0.32</v>
          </cell>
          <cell r="U566">
            <v>-0.32</v>
          </cell>
        </row>
        <row r="567">
          <cell r="R567">
            <v>38261</v>
          </cell>
          <cell r="S567">
            <v>-0.32</v>
          </cell>
          <cell r="T567">
            <v>-0.32</v>
          </cell>
          <cell r="U567">
            <v>-0.32</v>
          </cell>
        </row>
        <row r="568">
          <cell r="R568">
            <v>38292</v>
          </cell>
          <cell r="S568">
            <v>-0.3</v>
          </cell>
          <cell r="T568">
            <v>-0.3</v>
          </cell>
          <cell r="U568">
            <v>-0.3</v>
          </cell>
        </row>
        <row r="569">
          <cell r="R569">
            <v>38322</v>
          </cell>
          <cell r="S569">
            <v>-0.3</v>
          </cell>
          <cell r="T569">
            <v>-0.3</v>
          </cell>
          <cell r="U569">
            <v>-0.3</v>
          </cell>
        </row>
        <row r="570">
          <cell r="R570">
            <v>38353</v>
          </cell>
          <cell r="S570">
            <v>-0.3</v>
          </cell>
          <cell r="T570">
            <v>-0.3</v>
          </cell>
          <cell r="U570">
            <v>-0.3</v>
          </cell>
        </row>
        <row r="571">
          <cell r="R571">
            <v>38384</v>
          </cell>
          <cell r="S571">
            <v>-0.3</v>
          </cell>
          <cell r="T571">
            <v>-0.3</v>
          </cell>
          <cell r="U571">
            <v>-0.3</v>
          </cell>
        </row>
        <row r="572">
          <cell r="R572">
            <v>38412</v>
          </cell>
          <cell r="S572">
            <v>-0.3</v>
          </cell>
          <cell r="T572">
            <v>-0.3</v>
          </cell>
          <cell r="U572">
            <v>-0.3</v>
          </cell>
        </row>
        <row r="574">
          <cell r="R574" t="str">
            <v>HENRY HUB SWAP</v>
          </cell>
        </row>
        <row r="575">
          <cell r="R575" t="str">
            <v>Contract</v>
          </cell>
          <cell r="S575">
            <v>38028</v>
          </cell>
          <cell r="T575">
            <v>38027</v>
          </cell>
          <cell r="U575">
            <v>38026</v>
          </cell>
        </row>
        <row r="576">
          <cell r="R576">
            <v>38047</v>
          </cell>
          <cell r="S576">
            <v>5.26</v>
          </cell>
          <cell r="T576">
            <v>5.4039999999999999</v>
          </cell>
          <cell r="U576">
            <v>5.3490000000000002</v>
          </cell>
        </row>
        <row r="577">
          <cell r="R577">
            <v>38078</v>
          </cell>
          <cell r="S577">
            <v>5.2069999999999999</v>
          </cell>
          <cell r="T577">
            <v>5.3289999999999997</v>
          </cell>
          <cell r="U577">
            <v>5.2889999999999997</v>
          </cell>
        </row>
        <row r="578">
          <cell r="R578">
            <v>38108</v>
          </cell>
          <cell r="S578">
            <v>5.202</v>
          </cell>
          <cell r="T578">
            <v>5.2789999999999999</v>
          </cell>
          <cell r="U578">
            <v>5.2409999999999997</v>
          </cell>
        </row>
        <row r="579">
          <cell r="R579">
            <v>38139</v>
          </cell>
          <cell r="S579">
            <v>5.2140000000000004</v>
          </cell>
          <cell r="T579">
            <v>5.2839999999999998</v>
          </cell>
          <cell r="U579">
            <v>5.2510000000000003</v>
          </cell>
        </row>
        <row r="580">
          <cell r="R580">
            <v>38169</v>
          </cell>
          <cell r="S580">
            <v>5.2370000000000001</v>
          </cell>
          <cell r="T580">
            <v>5.306</v>
          </cell>
          <cell r="U580">
            <v>5.274</v>
          </cell>
        </row>
        <row r="581">
          <cell r="R581">
            <v>38200</v>
          </cell>
          <cell r="S581">
            <v>5.25</v>
          </cell>
          <cell r="T581">
            <v>5.319</v>
          </cell>
          <cell r="U581">
            <v>5.2839999999999998</v>
          </cell>
        </row>
        <row r="582">
          <cell r="R582">
            <v>38231</v>
          </cell>
          <cell r="S582">
            <v>5.2130000000000001</v>
          </cell>
          <cell r="T582">
            <v>5.2789999999999999</v>
          </cell>
          <cell r="U582">
            <v>5.2480000000000002</v>
          </cell>
        </row>
        <row r="583">
          <cell r="R583">
            <v>38261</v>
          </cell>
          <cell r="S583">
            <v>5.2229999999999999</v>
          </cell>
          <cell r="T583">
            <v>5.2889999999999997</v>
          </cell>
          <cell r="U583">
            <v>5.2629999999999999</v>
          </cell>
        </row>
        <row r="584">
          <cell r="R584">
            <v>38292</v>
          </cell>
          <cell r="S584">
            <v>5.383</v>
          </cell>
          <cell r="T584">
            <v>5.4489999999999998</v>
          </cell>
          <cell r="U584">
            <v>5.4279999999999999</v>
          </cell>
        </row>
        <row r="585">
          <cell r="R585">
            <v>38322</v>
          </cell>
          <cell r="S585">
            <v>5.5609999999999999</v>
          </cell>
          <cell r="T585">
            <v>5.6189999999999998</v>
          </cell>
          <cell r="U585">
            <v>5.6050000000000004</v>
          </cell>
        </row>
        <row r="586">
          <cell r="R586">
            <v>38353</v>
          </cell>
          <cell r="S586">
            <v>5.6909999999999998</v>
          </cell>
          <cell r="T586">
            <v>5.7489999999999997</v>
          </cell>
          <cell r="U586">
            <v>5.7370000000000001</v>
          </cell>
        </row>
        <row r="587">
          <cell r="R587">
            <v>38384</v>
          </cell>
          <cell r="S587">
            <v>5.6459999999999999</v>
          </cell>
          <cell r="T587">
            <v>5.7009999999999996</v>
          </cell>
          <cell r="U587">
            <v>5.694</v>
          </cell>
        </row>
        <row r="588">
          <cell r="R588">
            <v>38412</v>
          </cell>
          <cell r="S588">
            <v>5.4859999999999998</v>
          </cell>
          <cell r="T588">
            <v>5.5410000000000004</v>
          </cell>
          <cell r="U588">
            <v>5.5339999999999998</v>
          </cell>
        </row>
        <row r="589">
          <cell r="R589">
            <v>38443</v>
          </cell>
          <cell r="S589">
            <v>4.9909999999999997</v>
          </cell>
          <cell r="T589">
            <v>5.0359999999999996</v>
          </cell>
          <cell r="U589">
            <v>5.0289999999999999</v>
          </cell>
        </row>
        <row r="590">
          <cell r="R590">
            <v>38473</v>
          </cell>
          <cell r="S590">
            <v>4.891</v>
          </cell>
          <cell r="T590">
            <v>4.9359999999999999</v>
          </cell>
          <cell r="U590">
            <v>4.9290000000000003</v>
          </cell>
        </row>
        <row r="591">
          <cell r="R591">
            <v>38504</v>
          </cell>
          <cell r="S591">
            <v>4.9160000000000004</v>
          </cell>
          <cell r="T591">
            <v>4.9610000000000003</v>
          </cell>
          <cell r="U591">
            <v>4.9539999999999997</v>
          </cell>
        </row>
        <row r="592">
          <cell r="R592">
            <v>38534</v>
          </cell>
          <cell r="S592">
            <v>4.9509999999999996</v>
          </cell>
          <cell r="T592">
            <v>4.9960000000000004</v>
          </cell>
          <cell r="U592">
            <v>4.9889999999999999</v>
          </cell>
        </row>
        <row r="593">
          <cell r="R593">
            <v>38565</v>
          </cell>
          <cell r="S593">
            <v>4.9610000000000003</v>
          </cell>
          <cell r="T593">
            <v>5.0060000000000002</v>
          </cell>
          <cell r="U593">
            <v>4.9989999999999997</v>
          </cell>
        </row>
        <row r="594">
          <cell r="R594">
            <v>38596</v>
          </cell>
          <cell r="S594">
            <v>4.931</v>
          </cell>
          <cell r="T594">
            <v>4.976</v>
          </cell>
          <cell r="U594">
            <v>4.9690000000000003</v>
          </cell>
        </row>
        <row r="595">
          <cell r="R595">
            <v>38626</v>
          </cell>
          <cell r="S595">
            <v>4.9560000000000004</v>
          </cell>
          <cell r="T595">
            <v>5.0010000000000003</v>
          </cell>
          <cell r="U595">
            <v>4.9939999999999998</v>
          </cell>
        </row>
        <row r="596">
          <cell r="R596">
            <v>38657</v>
          </cell>
          <cell r="S596">
            <v>5.1289999999999996</v>
          </cell>
          <cell r="T596">
            <v>5.1740000000000004</v>
          </cell>
          <cell r="U596">
            <v>5.1669999999999998</v>
          </cell>
        </row>
        <row r="597">
          <cell r="R597">
            <v>38687</v>
          </cell>
          <cell r="S597">
            <v>5.2939999999999996</v>
          </cell>
          <cell r="T597">
            <v>5.3390000000000004</v>
          </cell>
          <cell r="U597">
            <v>5.3339999999999996</v>
          </cell>
        </row>
        <row r="598">
          <cell r="R598">
            <v>38718</v>
          </cell>
          <cell r="S598">
            <v>5.399</v>
          </cell>
          <cell r="T598">
            <v>5.444</v>
          </cell>
          <cell r="U598">
            <v>5.4290000000000003</v>
          </cell>
        </row>
        <row r="599">
          <cell r="R599">
            <v>38749</v>
          </cell>
          <cell r="S599">
            <v>5.3540000000000001</v>
          </cell>
          <cell r="T599">
            <v>5.399</v>
          </cell>
          <cell r="U599">
            <v>5.3840000000000003</v>
          </cell>
        </row>
        <row r="600">
          <cell r="R600">
            <v>38777</v>
          </cell>
          <cell r="S600">
            <v>5.1740000000000004</v>
          </cell>
          <cell r="T600">
            <v>5.2190000000000003</v>
          </cell>
          <cell r="U600">
            <v>5.2039999999999997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earinghouse_Fuel_Suppliers.xl"/>
      <sheetName val="DATA"/>
      <sheetName val="SETTINGS"/>
      <sheetName val="Sheet3"/>
      <sheetName val="Gas_Premium"/>
      <sheetName val="Change Control"/>
      <sheetName val="CP Error Check"/>
      <sheetName val="FTR_Amort"/>
      <sheetName val="Summary Risk"/>
      <sheetName val="Summary - NEW"/>
      <sheetName val="Options"/>
      <sheetName val="Trades"/>
      <sheetName val="Power Trades"/>
      <sheetName val="New Option Premiums"/>
      <sheetName val="BrokerFeesOct07"/>
      <sheetName val="Fees"/>
      <sheetName val="FTR MTM"/>
      <sheetName val="Power Premium"/>
      <sheetName val="Expired Power Options"/>
      <sheetName val="FDW -New Option Premiums"/>
      <sheetName val="Nov07"/>
      <sheetName val="FSOPT Summary"/>
      <sheetName val="GAS MTM - FSOPT"/>
      <sheetName val="Gas Physical MTM"/>
      <sheetName val="Delta"/>
      <sheetName val="QF MTM - Detail"/>
      <sheetName val="QF Power FMV"/>
      <sheetName val="RFO CAP MTM"/>
      <sheetName val="Forward_Physical_Power"/>
      <sheetName val="PowerSwapsMTM"/>
      <sheetName val="Transitional Tolling"/>
    </sheetNames>
    <sheetDataSet>
      <sheetData sheetId="0" refreshError="1">
        <row r="4">
          <cell r="B4" t="str">
            <v>7 Scullers Cove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WS"/>
      <sheetName val="WS SUBS"/>
      <sheetName val="Regulatory Assets"/>
      <sheetName val="Accum Def Inc Tax Re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showGridLines="0" tabSelected="1" zoomScaleNormal="100" workbookViewId="0"/>
  </sheetViews>
  <sheetFormatPr defaultRowHeight="12.75" x14ac:dyDescent="0.2"/>
  <cols>
    <col min="1" max="1" width="5.28515625" style="83" customWidth="1"/>
    <col min="2" max="2" width="111.28515625" style="84" customWidth="1"/>
    <col min="3" max="3" width="5.42578125" style="83" customWidth="1"/>
    <col min="4" max="4" width="10.42578125" style="85" customWidth="1"/>
    <col min="5" max="5" width="13.5703125" style="86" bestFit="1" customWidth="1"/>
    <col min="6" max="6" width="13.5703125" style="86" customWidth="1"/>
    <col min="7" max="16384" width="9.140625" style="83"/>
  </cols>
  <sheetData>
    <row r="1" spans="1:6" ht="18" customHeight="1" x14ac:dyDescent="0.2"/>
    <row r="2" spans="1:6" ht="18" customHeight="1" x14ac:dyDescent="0.2">
      <c r="A2" s="269" t="s">
        <v>302</v>
      </c>
      <c r="B2" s="270"/>
    </row>
    <row r="3" spans="1:6" ht="18" customHeight="1" x14ac:dyDescent="0.2">
      <c r="A3" s="270" t="s">
        <v>31</v>
      </c>
      <c r="B3" s="270"/>
      <c r="E3" s="87" t="s">
        <v>295</v>
      </c>
      <c r="F3" s="88" t="s">
        <v>294</v>
      </c>
    </row>
    <row r="4" spans="1:6" ht="15.75" customHeight="1" x14ac:dyDescent="0.2">
      <c r="A4" s="89"/>
      <c r="B4" s="90"/>
      <c r="E4" s="87" t="s">
        <v>279</v>
      </c>
      <c r="F4" s="87" t="s">
        <v>282</v>
      </c>
    </row>
    <row r="5" spans="1:6" ht="20.25" customHeight="1" x14ac:dyDescent="0.2">
      <c r="A5" s="267" t="s">
        <v>280</v>
      </c>
      <c r="B5" s="268"/>
    </row>
    <row r="6" spans="1:6" ht="110.25" x14ac:dyDescent="0.2">
      <c r="A6" s="91" t="s">
        <v>30</v>
      </c>
      <c r="B6" s="172" t="s">
        <v>311</v>
      </c>
      <c r="E6" s="92">
        <f>'WP-2013 True Up TRR Adj'!D8</f>
        <v>358702.9652980566</v>
      </c>
      <c r="F6" s="92">
        <f>(E6/E9)*F9</f>
        <v>376558.48989893566</v>
      </c>
    </row>
    <row r="7" spans="1:6" ht="15.75" x14ac:dyDescent="0.2">
      <c r="A7" s="89"/>
      <c r="B7" s="36"/>
      <c r="E7" s="92"/>
      <c r="F7" s="92"/>
    </row>
    <row r="8" spans="1:6" ht="12.75" customHeight="1" x14ac:dyDescent="0.2">
      <c r="A8" s="89"/>
      <c r="B8" s="36"/>
      <c r="E8" s="92"/>
      <c r="F8" s="92"/>
    </row>
    <row r="9" spans="1:6" ht="15.75" customHeight="1" x14ac:dyDescent="0.2">
      <c r="A9" s="267" t="s">
        <v>303</v>
      </c>
      <c r="B9" s="268"/>
      <c r="C9" s="93"/>
      <c r="D9" s="233" t="s">
        <v>281</v>
      </c>
      <c r="E9" s="92">
        <f>SUM(E6:E8)</f>
        <v>358702.9652980566</v>
      </c>
      <c r="F9" s="92">
        <f>'WP-Total Adj with Int'!G36</f>
        <v>376558.48989893566</v>
      </c>
    </row>
    <row r="10" spans="1:6" ht="12.75" customHeight="1" x14ac:dyDescent="0.2">
      <c r="A10" s="89"/>
      <c r="B10" s="36"/>
      <c r="E10" s="92"/>
      <c r="F10" s="92"/>
    </row>
    <row r="11" spans="1:6" ht="20.25" customHeight="1" x14ac:dyDescent="0.2">
      <c r="A11" s="267" t="s">
        <v>301</v>
      </c>
      <c r="B11" s="268"/>
      <c r="E11" s="92"/>
      <c r="F11" s="92"/>
    </row>
    <row r="12" spans="1:6" ht="93.75" customHeight="1" x14ac:dyDescent="0.2">
      <c r="A12" s="91" t="s">
        <v>30</v>
      </c>
      <c r="B12" s="234" t="s">
        <v>312</v>
      </c>
      <c r="E12" s="92">
        <f>'WP-2014 True Up TRR Adj'!D8</f>
        <v>360112.54545152187</v>
      </c>
      <c r="F12" s="92">
        <f>(E12/E15)*F15</f>
        <v>366002.07610744104</v>
      </c>
    </row>
    <row r="13" spans="1:6" ht="12.75" customHeight="1" x14ac:dyDescent="0.2">
      <c r="A13" s="89"/>
      <c r="B13" s="36"/>
      <c r="E13" s="92"/>
      <c r="F13" s="92"/>
    </row>
    <row r="14" spans="1:6" ht="15.75" x14ac:dyDescent="0.2">
      <c r="A14" s="91"/>
      <c r="B14" s="36"/>
      <c r="E14" s="92"/>
      <c r="F14" s="92"/>
    </row>
    <row r="15" spans="1:6" ht="15.75" customHeight="1" x14ac:dyDescent="0.2">
      <c r="A15" s="267" t="s">
        <v>304</v>
      </c>
      <c r="B15" s="268"/>
      <c r="D15" s="85" t="s">
        <v>306</v>
      </c>
      <c r="E15" s="92">
        <f>SUM(E12:E14)</f>
        <v>360112.54545152187</v>
      </c>
      <c r="F15" s="92">
        <f>'WP-Total Adj with Int'!K36</f>
        <v>366002.07610744104</v>
      </c>
    </row>
    <row r="16" spans="1:6" ht="16.5" thickBot="1" x14ac:dyDescent="0.25">
      <c r="A16" s="82"/>
      <c r="B16" s="36"/>
      <c r="E16" s="92"/>
      <c r="F16" s="92"/>
    </row>
    <row r="17" spans="1:6" ht="16.5" thickBot="1" x14ac:dyDescent="0.25">
      <c r="A17" s="265" t="s">
        <v>309</v>
      </c>
      <c r="B17" s="266"/>
      <c r="C17" s="94"/>
      <c r="D17" s="95" t="s">
        <v>310</v>
      </c>
      <c r="E17" s="96"/>
      <c r="F17" s="97">
        <f>F15+F9</f>
        <v>742560.56600637664</v>
      </c>
    </row>
    <row r="18" spans="1:6" ht="15.75" x14ac:dyDescent="0.2">
      <c r="A18" s="82"/>
      <c r="B18" s="36"/>
      <c r="E18" s="92"/>
      <c r="F18" s="92"/>
    </row>
    <row r="19" spans="1:6" ht="18" customHeight="1" x14ac:dyDescent="0.2">
      <c r="A19" s="89"/>
      <c r="B19" s="36"/>
      <c r="E19" s="92"/>
      <c r="F19" s="92"/>
    </row>
    <row r="20" spans="1:6" ht="21" x14ac:dyDescent="0.2">
      <c r="A20" s="83" t="s">
        <v>305</v>
      </c>
      <c r="B20" s="37"/>
      <c r="C20" s="37"/>
      <c r="D20" s="232"/>
      <c r="E20" s="92"/>
      <c r="F20" s="92"/>
    </row>
    <row r="21" spans="1:6" ht="15.75" x14ac:dyDescent="0.2">
      <c r="A21" s="89"/>
      <c r="B21" s="36"/>
      <c r="E21" s="92"/>
      <c r="F21" s="92"/>
    </row>
    <row r="22" spans="1:6" x14ac:dyDescent="0.2">
      <c r="E22" s="92"/>
      <c r="F22" s="92"/>
    </row>
  </sheetData>
  <mergeCells count="7">
    <mergeCell ref="A17:B17"/>
    <mergeCell ref="A9:B9"/>
    <mergeCell ref="A5:B5"/>
    <mergeCell ref="A2:B2"/>
    <mergeCell ref="A3:B3"/>
    <mergeCell ref="A11:B11"/>
    <mergeCell ref="A15:B15"/>
  </mergeCells>
  <printOptions horizontalCentered="1"/>
  <pageMargins left="0.7" right="0.7" top="0.75" bottom="0.75" header="0.3" footer="0.3"/>
  <pageSetup scale="57" orientation="portrait" verticalDpi="1200" r:id="rId1"/>
  <headerFooter>
    <oddHeader>&amp;R&amp;8TO11 Draft Annual Update
Attachment 4
WP-Schedule 3-One Time Adj True Up Adj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5"/>
  <sheetViews>
    <sheetView topLeftCell="A19" zoomScaleNormal="100" workbookViewId="0"/>
  </sheetViews>
  <sheetFormatPr defaultRowHeight="15" x14ac:dyDescent="0.25"/>
  <cols>
    <col min="1" max="1" width="11.5703125" style="1" customWidth="1"/>
    <col min="2" max="2" width="9.140625" style="1"/>
    <col min="3" max="3" width="8.28515625" style="1" bestFit="1" customWidth="1"/>
    <col min="4" max="4" width="15.5703125" style="1" customWidth="1"/>
    <col min="5" max="5" width="14.140625" style="1" bestFit="1" customWidth="1"/>
    <col min="6" max="6" width="13.7109375" style="1" customWidth="1"/>
    <col min="7" max="7" width="13.5703125" style="1" customWidth="1"/>
    <col min="8" max="8" width="15.5703125" style="1" bestFit="1" customWidth="1"/>
    <col min="9" max="9" width="14.140625" style="1" bestFit="1" customWidth="1"/>
    <col min="10" max="10" width="19.42578125" style="1" bestFit="1" customWidth="1"/>
    <col min="11" max="11" width="18.85546875" style="1" bestFit="1" customWidth="1"/>
    <col min="12" max="12" width="15.5703125" style="1" bestFit="1" customWidth="1"/>
    <col min="13" max="13" width="16" style="1" customWidth="1"/>
    <col min="14" max="14" width="12" style="1" customWidth="1"/>
    <col min="15" max="15" width="15.85546875" style="1" customWidth="1"/>
    <col min="16" max="16384" width="9.140625" style="1"/>
  </cols>
  <sheetData>
    <row r="2" spans="1:11" ht="15.75" thickBot="1" x14ac:dyDescent="0.3"/>
    <row r="3" spans="1:11" x14ac:dyDescent="0.25">
      <c r="A3" s="32" t="s">
        <v>27</v>
      </c>
      <c r="B3" s="33"/>
      <c r="C3" s="33"/>
      <c r="D3" s="33"/>
      <c r="E3" s="33"/>
      <c r="F3" s="33"/>
      <c r="G3" s="33"/>
      <c r="H3" s="33"/>
      <c r="I3" s="33"/>
      <c r="J3" s="33"/>
      <c r="K3" s="34"/>
    </row>
    <row r="4" spans="1:11" ht="15.75" thickBot="1" x14ac:dyDescent="0.3">
      <c r="A4" s="2"/>
      <c r="B4" s="3"/>
      <c r="C4" s="3"/>
      <c r="D4" s="3"/>
      <c r="E4" s="3"/>
      <c r="F4" s="3"/>
      <c r="G4" s="31"/>
      <c r="H4" s="31"/>
      <c r="I4" s="31"/>
      <c r="J4" s="3"/>
      <c r="K4" s="4"/>
    </row>
    <row r="5" spans="1:11" ht="32.25" customHeight="1" thickBot="1" x14ac:dyDescent="0.3">
      <c r="A5" s="271" t="s">
        <v>28</v>
      </c>
      <c r="B5" s="272"/>
      <c r="C5" s="272"/>
      <c r="D5" s="272"/>
      <c r="E5" s="272"/>
      <c r="F5" s="272"/>
      <c r="G5" s="273"/>
      <c r="H5" s="271" t="s">
        <v>296</v>
      </c>
      <c r="I5" s="272"/>
      <c r="J5" s="272"/>
      <c r="K5" s="273"/>
    </row>
    <row r="6" spans="1:11" ht="15" customHeight="1" x14ac:dyDescent="0.25">
      <c r="A6" s="46"/>
      <c r="B6" s="47"/>
      <c r="C6" s="47"/>
      <c r="D6" s="47"/>
      <c r="E6" s="48" t="s">
        <v>19</v>
      </c>
      <c r="F6" s="49"/>
      <c r="G6" s="50"/>
      <c r="H6" s="5"/>
      <c r="I6" s="6" t="s">
        <v>19</v>
      </c>
      <c r="J6" s="7"/>
      <c r="K6" s="8"/>
    </row>
    <row r="7" spans="1:11" ht="15" customHeight="1" x14ac:dyDescent="0.25">
      <c r="A7" s="14"/>
      <c r="B7" s="5"/>
      <c r="C7" s="5"/>
      <c r="D7" s="5"/>
      <c r="E7" s="6" t="s">
        <v>4</v>
      </c>
      <c r="F7" s="10"/>
      <c r="G7" s="11" t="s">
        <v>19</v>
      </c>
      <c r="H7" s="5"/>
      <c r="I7" s="6" t="s">
        <v>4</v>
      </c>
      <c r="J7" s="10"/>
      <c r="K7" s="11" t="s">
        <v>19</v>
      </c>
    </row>
    <row r="8" spans="1:11" ht="15" customHeight="1" x14ac:dyDescent="0.25">
      <c r="A8" s="14"/>
      <c r="B8" s="5"/>
      <c r="C8" s="5"/>
      <c r="D8" s="5"/>
      <c r="E8" s="6" t="s">
        <v>5</v>
      </c>
      <c r="F8" s="10"/>
      <c r="G8" s="11" t="s">
        <v>4</v>
      </c>
      <c r="H8" s="5"/>
      <c r="I8" s="6" t="s">
        <v>5</v>
      </c>
      <c r="J8" s="10"/>
      <c r="K8" s="11" t="s">
        <v>4</v>
      </c>
    </row>
    <row r="9" spans="1:11" ht="15" customHeight="1" x14ac:dyDescent="0.25">
      <c r="A9" s="14"/>
      <c r="B9" s="5"/>
      <c r="C9" s="9" t="s">
        <v>1</v>
      </c>
      <c r="D9" s="6" t="s">
        <v>1</v>
      </c>
      <c r="E9" s="6" t="s">
        <v>2</v>
      </c>
      <c r="F9" s="13" t="s">
        <v>3</v>
      </c>
      <c r="G9" s="11" t="s">
        <v>5</v>
      </c>
      <c r="H9" s="6" t="s">
        <v>1</v>
      </c>
      <c r="I9" s="6" t="s">
        <v>2</v>
      </c>
      <c r="J9" s="13" t="s">
        <v>3</v>
      </c>
      <c r="K9" s="11" t="s">
        <v>5</v>
      </c>
    </row>
    <row r="10" spans="1:11" ht="15" customHeight="1" x14ac:dyDescent="0.25">
      <c r="A10" s="14"/>
      <c r="B10" s="5"/>
      <c r="C10" s="12" t="s">
        <v>3</v>
      </c>
      <c r="D10" s="6" t="s">
        <v>20</v>
      </c>
      <c r="E10" s="6" t="s">
        <v>22</v>
      </c>
      <c r="F10" s="6" t="s">
        <v>23</v>
      </c>
      <c r="G10" s="11" t="s">
        <v>2</v>
      </c>
      <c r="H10" s="6" t="s">
        <v>20</v>
      </c>
      <c r="I10" s="6" t="s">
        <v>22</v>
      </c>
      <c r="J10" s="6" t="s">
        <v>23</v>
      </c>
      <c r="K10" s="11" t="s">
        <v>2</v>
      </c>
    </row>
    <row r="11" spans="1:11" ht="15.75" customHeight="1" x14ac:dyDescent="0.25">
      <c r="A11" s="29" t="s">
        <v>16</v>
      </c>
      <c r="B11" s="28" t="s">
        <v>17</v>
      </c>
      <c r="C11" s="28" t="s">
        <v>0</v>
      </c>
      <c r="D11" s="27" t="s">
        <v>26</v>
      </c>
      <c r="E11" s="27" t="s">
        <v>24</v>
      </c>
      <c r="F11" s="27" t="s">
        <v>16</v>
      </c>
      <c r="G11" s="30" t="s">
        <v>21</v>
      </c>
      <c r="H11" s="27" t="s">
        <v>26</v>
      </c>
      <c r="I11" s="27" t="s">
        <v>24</v>
      </c>
      <c r="J11" s="27" t="s">
        <v>16</v>
      </c>
      <c r="K11" s="30" t="s">
        <v>21</v>
      </c>
    </row>
    <row r="12" spans="1:11" x14ac:dyDescent="0.25">
      <c r="A12" s="14" t="s">
        <v>7</v>
      </c>
      <c r="B12" s="35" t="s">
        <v>29</v>
      </c>
      <c r="C12" s="15">
        <v>2.7000000000000001E-3</v>
      </c>
      <c r="D12" s="16">
        <f>'WP-2013 True Up TRR Adj'!D8/12</f>
        <v>29891.913774838049</v>
      </c>
      <c r="E12" s="17">
        <f>D12</f>
        <v>29891.913774838049</v>
      </c>
      <c r="F12" s="17">
        <f>((E12)/2)*C12</f>
        <v>40.354083596031366</v>
      </c>
      <c r="G12" s="19">
        <f>E12+F12</f>
        <v>29932.267858434079</v>
      </c>
      <c r="H12" s="16">
        <v>0</v>
      </c>
      <c r="I12" s="17">
        <f>H12</f>
        <v>0</v>
      </c>
      <c r="J12" s="17">
        <f>((H12)/2)*C12</f>
        <v>0</v>
      </c>
      <c r="K12" s="19">
        <f>I12+J12</f>
        <v>0</v>
      </c>
    </row>
    <row r="13" spans="1:11" x14ac:dyDescent="0.25">
      <c r="A13" s="14" t="s">
        <v>8</v>
      </c>
      <c r="B13" s="35" t="s">
        <v>29</v>
      </c>
      <c r="C13" s="15">
        <v>2.7000000000000001E-3</v>
      </c>
      <c r="D13" s="16">
        <f>D12</f>
        <v>29891.913774838049</v>
      </c>
      <c r="E13" s="17">
        <f>D13+G12</f>
        <v>59824.181633272128</v>
      </c>
      <c r="F13" s="18">
        <f>(((E13+G12))/2)*C13</f>
        <v>121.17120681380339</v>
      </c>
      <c r="G13" s="19">
        <f t="shared" ref="G13:G34" si="0">E13+F13</f>
        <v>59945.352840085929</v>
      </c>
      <c r="H13" s="16">
        <v>0</v>
      </c>
      <c r="I13" s="17">
        <f>H13+K12</f>
        <v>0</v>
      </c>
      <c r="J13" s="18">
        <f>(((I13+K12))/2)*C13</f>
        <v>0</v>
      </c>
      <c r="K13" s="19">
        <f t="shared" ref="K13:K35" si="1">I13+J13</f>
        <v>0</v>
      </c>
    </row>
    <row r="14" spans="1:11" x14ac:dyDescent="0.25">
      <c r="A14" s="14" t="s">
        <v>18</v>
      </c>
      <c r="B14" s="35" t="s">
        <v>29</v>
      </c>
      <c r="C14" s="15">
        <v>2.7000000000000001E-3</v>
      </c>
      <c r="D14" s="16">
        <f t="shared" ref="D14:D23" si="2">D13</f>
        <v>29891.913774838049</v>
      </c>
      <c r="E14" s="17">
        <f t="shared" ref="E14:E34" si="3">D14+G13</f>
        <v>89837.266614923981</v>
      </c>
      <c r="F14" s="18">
        <f>(((E14+G13))/2)*C14</f>
        <v>202.20653626426338</v>
      </c>
      <c r="G14" s="19">
        <f t="shared" si="0"/>
        <v>90039.473151188242</v>
      </c>
      <c r="H14" s="16">
        <v>0</v>
      </c>
      <c r="I14" s="17">
        <f t="shared" ref="I14:I35" si="4">H14+K13</f>
        <v>0</v>
      </c>
      <c r="J14" s="18">
        <f t="shared" ref="J14:J23" si="5">(((I14+K13))/2)*C14</f>
        <v>0</v>
      </c>
      <c r="K14" s="19">
        <f t="shared" si="1"/>
        <v>0</v>
      </c>
    </row>
    <row r="15" spans="1:11" x14ac:dyDescent="0.25">
      <c r="A15" s="14" t="s">
        <v>9</v>
      </c>
      <c r="B15" s="35" t="s">
        <v>29</v>
      </c>
      <c r="C15" s="15">
        <v>2.7000000000000001E-3</v>
      </c>
      <c r="D15" s="16">
        <f t="shared" si="2"/>
        <v>29891.913774838049</v>
      </c>
      <c r="E15" s="17">
        <f t="shared" si="3"/>
        <v>119931.38692602629</v>
      </c>
      <c r="F15" s="18">
        <f t="shared" ref="F15:F35" si="6">(((E15+G14))/2)*C15</f>
        <v>283.46066110423965</v>
      </c>
      <c r="G15" s="19">
        <f t="shared" si="0"/>
        <v>120214.84758713053</v>
      </c>
      <c r="H15" s="16">
        <v>0</v>
      </c>
      <c r="I15" s="17">
        <f t="shared" si="4"/>
        <v>0</v>
      </c>
      <c r="J15" s="18">
        <f t="shared" si="5"/>
        <v>0</v>
      </c>
      <c r="K15" s="19">
        <f t="shared" si="1"/>
        <v>0</v>
      </c>
    </row>
    <row r="16" spans="1:11" x14ac:dyDescent="0.25">
      <c r="A16" s="14" t="s">
        <v>10</v>
      </c>
      <c r="B16" s="35" t="s">
        <v>29</v>
      </c>
      <c r="C16" s="15">
        <v>2.7000000000000001E-3</v>
      </c>
      <c r="D16" s="16">
        <f t="shared" si="2"/>
        <v>29891.913774838049</v>
      </c>
      <c r="E16" s="17">
        <f t="shared" si="3"/>
        <v>150106.76136196859</v>
      </c>
      <c r="F16" s="18">
        <f t="shared" si="6"/>
        <v>364.9341720812838</v>
      </c>
      <c r="G16" s="19">
        <f t="shared" si="0"/>
        <v>150471.69553404988</v>
      </c>
      <c r="H16" s="16">
        <v>0</v>
      </c>
      <c r="I16" s="17">
        <f t="shared" si="4"/>
        <v>0</v>
      </c>
      <c r="J16" s="18">
        <f t="shared" si="5"/>
        <v>0</v>
      </c>
      <c r="K16" s="19">
        <f t="shared" si="1"/>
        <v>0</v>
      </c>
    </row>
    <row r="17" spans="1:11" x14ac:dyDescent="0.25">
      <c r="A17" s="14" t="s">
        <v>25</v>
      </c>
      <c r="B17" s="35" t="s">
        <v>29</v>
      </c>
      <c r="C17" s="15">
        <v>2.7000000000000001E-3</v>
      </c>
      <c r="D17" s="16">
        <f t="shared" si="2"/>
        <v>29891.913774838049</v>
      </c>
      <c r="E17" s="17">
        <f t="shared" si="3"/>
        <v>180363.60930888794</v>
      </c>
      <c r="F17" s="18">
        <f t="shared" si="6"/>
        <v>446.62766153796611</v>
      </c>
      <c r="G17" s="19">
        <f t="shared" si="0"/>
        <v>180810.2369704259</v>
      </c>
      <c r="H17" s="16">
        <v>0</v>
      </c>
      <c r="I17" s="17">
        <f t="shared" si="4"/>
        <v>0</v>
      </c>
      <c r="J17" s="18">
        <f t="shared" si="5"/>
        <v>0</v>
      </c>
      <c r="K17" s="19">
        <f t="shared" si="1"/>
        <v>0</v>
      </c>
    </row>
    <row r="18" spans="1:11" x14ac:dyDescent="0.25">
      <c r="A18" s="14" t="s">
        <v>11</v>
      </c>
      <c r="B18" s="35" t="s">
        <v>29</v>
      </c>
      <c r="C18" s="15">
        <v>2.7000000000000001E-3</v>
      </c>
      <c r="D18" s="16">
        <f t="shared" si="2"/>
        <v>29891.913774838049</v>
      </c>
      <c r="E18" s="17">
        <f t="shared" si="3"/>
        <v>210702.15074526396</v>
      </c>
      <c r="F18" s="18">
        <f t="shared" si="6"/>
        <v>528.5417234161813</v>
      </c>
      <c r="G18" s="19">
        <f t="shared" si="0"/>
        <v>211230.69246868015</v>
      </c>
      <c r="H18" s="16">
        <v>0</v>
      </c>
      <c r="I18" s="17">
        <f t="shared" si="4"/>
        <v>0</v>
      </c>
      <c r="J18" s="18">
        <f t="shared" si="5"/>
        <v>0</v>
      </c>
      <c r="K18" s="19">
        <f t="shared" si="1"/>
        <v>0</v>
      </c>
    </row>
    <row r="19" spans="1:11" x14ac:dyDescent="0.25">
      <c r="A19" s="14" t="s">
        <v>12</v>
      </c>
      <c r="B19" s="35" t="s">
        <v>29</v>
      </c>
      <c r="C19" s="15">
        <v>2.7000000000000001E-3</v>
      </c>
      <c r="D19" s="16">
        <f t="shared" si="2"/>
        <v>29891.913774838049</v>
      </c>
      <c r="E19" s="17">
        <f t="shared" si="3"/>
        <v>241122.60624351821</v>
      </c>
      <c r="F19" s="18">
        <f t="shared" si="6"/>
        <v>610.67695326146782</v>
      </c>
      <c r="G19" s="19">
        <f t="shared" si="0"/>
        <v>241733.28319677967</v>
      </c>
      <c r="H19" s="16">
        <v>0</v>
      </c>
      <c r="I19" s="17">
        <f t="shared" si="4"/>
        <v>0</v>
      </c>
      <c r="J19" s="18">
        <f t="shared" si="5"/>
        <v>0</v>
      </c>
      <c r="K19" s="19">
        <f t="shared" si="1"/>
        <v>0</v>
      </c>
    </row>
    <row r="20" spans="1:11" x14ac:dyDescent="0.25">
      <c r="A20" s="14" t="s">
        <v>13</v>
      </c>
      <c r="B20" s="35" t="s">
        <v>29</v>
      </c>
      <c r="C20" s="15">
        <v>2.7000000000000001E-3</v>
      </c>
      <c r="D20" s="16">
        <f t="shared" si="2"/>
        <v>29891.913774838049</v>
      </c>
      <c r="E20" s="17">
        <f t="shared" si="3"/>
        <v>271625.1969716177</v>
      </c>
      <c r="F20" s="18">
        <f t="shared" si="6"/>
        <v>693.03394822733651</v>
      </c>
      <c r="G20" s="19">
        <f t="shared" si="0"/>
        <v>272318.23091984505</v>
      </c>
      <c r="H20" s="16">
        <v>0</v>
      </c>
      <c r="I20" s="17">
        <f t="shared" si="4"/>
        <v>0</v>
      </c>
      <c r="J20" s="18">
        <f t="shared" si="5"/>
        <v>0</v>
      </c>
      <c r="K20" s="19">
        <f t="shared" si="1"/>
        <v>0</v>
      </c>
    </row>
    <row r="21" spans="1:11" x14ac:dyDescent="0.25">
      <c r="A21" s="14" t="s">
        <v>15</v>
      </c>
      <c r="B21" s="35" t="s">
        <v>29</v>
      </c>
      <c r="C21" s="15">
        <v>2.7000000000000001E-3</v>
      </c>
      <c r="D21" s="16">
        <f t="shared" si="2"/>
        <v>29891.913774838049</v>
      </c>
      <c r="E21" s="17">
        <f t="shared" si="3"/>
        <v>302210.14469468308</v>
      </c>
      <c r="F21" s="18">
        <f t="shared" si="6"/>
        <v>775.61330707961292</v>
      </c>
      <c r="G21" s="19">
        <f t="shared" si="0"/>
        <v>302985.75800176268</v>
      </c>
      <c r="H21" s="16">
        <v>0</v>
      </c>
      <c r="I21" s="17">
        <f t="shared" si="4"/>
        <v>0</v>
      </c>
      <c r="J21" s="18">
        <f t="shared" si="5"/>
        <v>0</v>
      </c>
      <c r="K21" s="19">
        <f t="shared" si="1"/>
        <v>0</v>
      </c>
    </row>
    <row r="22" spans="1:11" x14ac:dyDescent="0.25">
      <c r="A22" s="14" t="s">
        <v>14</v>
      </c>
      <c r="B22" s="35" t="s">
        <v>29</v>
      </c>
      <c r="C22" s="15">
        <v>2.7000000000000001E-3</v>
      </c>
      <c r="D22" s="16">
        <f t="shared" si="2"/>
        <v>29891.913774838049</v>
      </c>
      <c r="E22" s="17">
        <f t="shared" si="3"/>
        <v>332877.67177660071</v>
      </c>
      <c r="F22" s="18">
        <f t="shared" si="6"/>
        <v>858.41563020079059</v>
      </c>
      <c r="G22" s="19">
        <f t="shared" si="0"/>
        <v>333736.08740680153</v>
      </c>
      <c r="H22" s="16">
        <v>0</v>
      </c>
      <c r="I22" s="17">
        <f t="shared" si="4"/>
        <v>0</v>
      </c>
      <c r="J22" s="18">
        <f t="shared" si="5"/>
        <v>0</v>
      </c>
      <c r="K22" s="19">
        <f t="shared" si="1"/>
        <v>0</v>
      </c>
    </row>
    <row r="23" spans="1:11" x14ac:dyDescent="0.25">
      <c r="A23" s="14" t="s">
        <v>6</v>
      </c>
      <c r="B23" s="35" t="s">
        <v>29</v>
      </c>
      <c r="C23" s="15">
        <v>2.7000000000000001E-3</v>
      </c>
      <c r="D23" s="16">
        <f t="shared" si="2"/>
        <v>29891.913774838049</v>
      </c>
      <c r="E23" s="17">
        <f t="shared" si="3"/>
        <v>363628.00118163956</v>
      </c>
      <c r="F23" s="18">
        <f t="shared" si="6"/>
        <v>941.44151959439546</v>
      </c>
      <c r="G23" s="17">
        <f t="shared" si="0"/>
        <v>364569.44270123396</v>
      </c>
      <c r="H23" s="98">
        <v>0</v>
      </c>
      <c r="I23" s="17">
        <f t="shared" si="4"/>
        <v>0</v>
      </c>
      <c r="J23" s="18">
        <f t="shared" si="5"/>
        <v>0</v>
      </c>
      <c r="K23" s="19">
        <f t="shared" si="1"/>
        <v>0</v>
      </c>
    </row>
    <row r="24" spans="1:11" x14ac:dyDescent="0.25">
      <c r="A24" s="14" t="s">
        <v>7</v>
      </c>
      <c r="B24" s="166" t="s">
        <v>298</v>
      </c>
      <c r="C24" s="15">
        <v>2.7000000000000001E-3</v>
      </c>
      <c r="D24" s="16">
        <v>0</v>
      </c>
      <c r="E24" s="17">
        <f t="shared" si="3"/>
        <v>364569.44270123396</v>
      </c>
      <c r="F24" s="18">
        <f t="shared" si="6"/>
        <v>984.3374952933317</v>
      </c>
      <c r="G24" s="17">
        <f t="shared" si="0"/>
        <v>365553.78019652731</v>
      </c>
      <c r="H24" s="98">
        <f>('WP-2014 True Up TRR Adj'!D8)/12</f>
        <v>30009.378787626822</v>
      </c>
      <c r="I24" s="18">
        <f t="shared" si="4"/>
        <v>30009.378787626822</v>
      </c>
      <c r="J24" s="18">
        <f t="shared" ref="J24:J35" si="7">(((I24+K23))/2)*C24</f>
        <v>40.51266136329621</v>
      </c>
      <c r="K24" s="99">
        <f t="shared" si="1"/>
        <v>30049.891448990118</v>
      </c>
    </row>
    <row r="25" spans="1:11" x14ac:dyDescent="0.25">
      <c r="A25" s="14" t="s">
        <v>8</v>
      </c>
      <c r="B25" s="166" t="s">
        <v>298</v>
      </c>
      <c r="C25" s="15">
        <v>2.7000000000000001E-3</v>
      </c>
      <c r="D25" s="16">
        <v>0</v>
      </c>
      <c r="E25" s="17">
        <f t="shared" si="3"/>
        <v>365553.78019652731</v>
      </c>
      <c r="F25" s="18">
        <f t="shared" si="6"/>
        <v>986.99520653062382</v>
      </c>
      <c r="G25" s="17">
        <f t="shared" si="0"/>
        <v>366540.77540305792</v>
      </c>
      <c r="H25" s="98">
        <f>H24</f>
        <v>30009.378787626822</v>
      </c>
      <c r="I25" s="18">
        <f t="shared" si="4"/>
        <v>60059.27023661694</v>
      </c>
      <c r="J25" s="18">
        <f t="shared" si="7"/>
        <v>121.64736827556953</v>
      </c>
      <c r="K25" s="99">
        <f t="shared" si="1"/>
        <v>60180.917604892507</v>
      </c>
    </row>
    <row r="26" spans="1:11" x14ac:dyDescent="0.25">
      <c r="A26" s="14" t="s">
        <v>18</v>
      </c>
      <c r="B26" s="166" t="s">
        <v>298</v>
      </c>
      <c r="C26" s="15">
        <v>2.7000000000000001E-3</v>
      </c>
      <c r="D26" s="16">
        <v>0</v>
      </c>
      <c r="E26" s="17">
        <f t="shared" si="3"/>
        <v>366540.77540305792</v>
      </c>
      <c r="F26" s="18">
        <f t="shared" si="6"/>
        <v>989.66009358825647</v>
      </c>
      <c r="G26" s="17">
        <f t="shared" si="0"/>
        <v>367530.43549664615</v>
      </c>
      <c r="H26" s="98">
        <f t="shared" ref="H26:H35" si="8">H25</f>
        <v>30009.378787626822</v>
      </c>
      <c r="I26" s="18">
        <f t="shared" si="4"/>
        <v>90190.296392519333</v>
      </c>
      <c r="J26" s="18">
        <f t="shared" si="7"/>
        <v>203.00113889650598</v>
      </c>
      <c r="K26" s="99">
        <f t="shared" si="1"/>
        <v>90393.297531415839</v>
      </c>
    </row>
    <row r="27" spans="1:11" x14ac:dyDescent="0.25">
      <c r="A27" s="14" t="s">
        <v>9</v>
      </c>
      <c r="B27" s="166" t="s">
        <v>298</v>
      </c>
      <c r="C27" s="15">
        <v>2.7000000000000001E-3</v>
      </c>
      <c r="D27" s="16">
        <v>0</v>
      </c>
      <c r="E27" s="17">
        <f t="shared" si="3"/>
        <v>367530.43549664615</v>
      </c>
      <c r="F27" s="18">
        <f t="shared" si="6"/>
        <v>992.33217584094461</v>
      </c>
      <c r="G27" s="17">
        <f t="shared" si="0"/>
        <v>368522.76767248713</v>
      </c>
      <c r="H27" s="98">
        <f t="shared" si="8"/>
        <v>30009.378787626822</v>
      </c>
      <c r="I27" s="18">
        <f t="shared" si="4"/>
        <v>120402.67631904266</v>
      </c>
      <c r="J27" s="18">
        <f t="shared" si="7"/>
        <v>284.57456469811899</v>
      </c>
      <c r="K27" s="99">
        <f t="shared" si="1"/>
        <v>120687.25088374078</v>
      </c>
    </row>
    <row r="28" spans="1:11" x14ac:dyDescent="0.25">
      <c r="A28" s="14" t="s">
        <v>10</v>
      </c>
      <c r="B28" s="166" t="s">
        <v>298</v>
      </c>
      <c r="C28" s="15">
        <v>2.7000000000000001E-3</v>
      </c>
      <c r="D28" s="16">
        <v>0</v>
      </c>
      <c r="E28" s="17">
        <f t="shared" si="3"/>
        <v>368522.76767248713</v>
      </c>
      <c r="F28" s="18">
        <f t="shared" si="6"/>
        <v>995.01147271571529</v>
      </c>
      <c r="G28" s="17">
        <f t="shared" si="0"/>
        <v>369517.77914520283</v>
      </c>
      <c r="H28" s="98">
        <f t="shared" si="8"/>
        <v>30009.378787626822</v>
      </c>
      <c r="I28" s="18">
        <f t="shared" si="4"/>
        <v>150696.62967136761</v>
      </c>
      <c r="J28" s="18">
        <f t="shared" si="7"/>
        <v>366.36823874939637</v>
      </c>
      <c r="K28" s="99">
        <f t="shared" si="1"/>
        <v>151062.997910117</v>
      </c>
    </row>
    <row r="29" spans="1:11" x14ac:dyDescent="0.25">
      <c r="A29" s="14" t="s">
        <v>25</v>
      </c>
      <c r="B29" s="166" t="s">
        <v>298</v>
      </c>
      <c r="C29" s="15">
        <v>2.7000000000000001E-3</v>
      </c>
      <c r="D29" s="16">
        <v>0</v>
      </c>
      <c r="E29" s="17">
        <f t="shared" si="3"/>
        <v>369517.77914520283</v>
      </c>
      <c r="F29" s="18">
        <f t="shared" si="6"/>
        <v>997.69800369204768</v>
      </c>
      <c r="G29" s="19">
        <f t="shared" si="0"/>
        <v>370515.47714889486</v>
      </c>
      <c r="H29" s="16">
        <f t="shared" si="8"/>
        <v>30009.378787626822</v>
      </c>
      <c r="I29" s="18">
        <f t="shared" si="4"/>
        <v>181072.37669774384</v>
      </c>
      <c r="J29" s="18">
        <f t="shared" si="7"/>
        <v>448.38275572061212</v>
      </c>
      <c r="K29" s="99">
        <f t="shared" si="1"/>
        <v>181520.75945346444</v>
      </c>
    </row>
    <row r="30" spans="1:11" x14ac:dyDescent="0.25">
      <c r="A30" s="14" t="s">
        <v>11</v>
      </c>
      <c r="B30" s="166" t="s">
        <v>298</v>
      </c>
      <c r="C30" s="15">
        <v>2.7000000000000001E-3</v>
      </c>
      <c r="D30" s="16">
        <v>0</v>
      </c>
      <c r="E30" s="17">
        <f t="shared" si="3"/>
        <v>370515.47714889486</v>
      </c>
      <c r="F30" s="18">
        <f t="shared" si="6"/>
        <v>1000.3917883020162</v>
      </c>
      <c r="G30" s="17">
        <f t="shared" si="0"/>
        <v>371515.86893719685</v>
      </c>
      <c r="H30" s="98">
        <f t="shared" si="8"/>
        <v>30009.378787626822</v>
      </c>
      <c r="I30" s="18">
        <f t="shared" si="4"/>
        <v>211530.13824109128</v>
      </c>
      <c r="J30" s="18">
        <f t="shared" si="7"/>
        <v>530.61871188765019</v>
      </c>
      <c r="K30" s="99">
        <f t="shared" si="1"/>
        <v>212060.75695297893</v>
      </c>
    </row>
    <row r="31" spans="1:11" x14ac:dyDescent="0.25">
      <c r="A31" s="14" t="s">
        <v>12</v>
      </c>
      <c r="B31" s="166" t="s">
        <v>298</v>
      </c>
      <c r="C31" s="15">
        <v>2.7000000000000001E-3</v>
      </c>
      <c r="D31" s="16">
        <v>0</v>
      </c>
      <c r="E31" s="17">
        <f t="shared" si="3"/>
        <v>371515.86893719685</v>
      </c>
      <c r="F31" s="18">
        <f t="shared" si="6"/>
        <v>1003.0928461304316</v>
      </c>
      <c r="G31" s="17">
        <f t="shared" si="0"/>
        <v>372518.96178332728</v>
      </c>
      <c r="H31" s="98">
        <f t="shared" si="8"/>
        <v>30009.378787626822</v>
      </c>
      <c r="I31" s="18">
        <f t="shared" si="4"/>
        <v>242070.13574060577</v>
      </c>
      <c r="J31" s="18">
        <f t="shared" si="7"/>
        <v>613.07670513633934</v>
      </c>
      <c r="K31" s="99">
        <f t="shared" si="1"/>
        <v>242683.2124457421</v>
      </c>
    </row>
    <row r="32" spans="1:11" x14ac:dyDescent="0.25">
      <c r="A32" s="14" t="s">
        <v>13</v>
      </c>
      <c r="B32" s="166" t="s">
        <v>298</v>
      </c>
      <c r="C32" s="15">
        <v>2.7000000000000001E-3</v>
      </c>
      <c r="D32" s="16">
        <v>0</v>
      </c>
      <c r="E32" s="17">
        <f t="shared" si="3"/>
        <v>372518.96178332728</v>
      </c>
      <c r="F32" s="18">
        <f t="shared" si="6"/>
        <v>1005.8011968149837</v>
      </c>
      <c r="G32" s="17">
        <f t="shared" si="0"/>
        <v>373524.76298014226</v>
      </c>
      <c r="H32" s="98">
        <f t="shared" si="8"/>
        <v>30009.378787626822</v>
      </c>
      <c r="I32" s="18">
        <f t="shared" si="4"/>
        <v>272692.5912333689</v>
      </c>
      <c r="J32" s="18">
        <f t="shared" si="7"/>
        <v>695.75733496679993</v>
      </c>
      <c r="K32" s="99">
        <f t="shared" si="1"/>
        <v>273388.3485683357</v>
      </c>
    </row>
    <row r="33" spans="1:11" x14ac:dyDescent="0.25">
      <c r="A33" s="14" t="s">
        <v>15</v>
      </c>
      <c r="B33" s="166" t="s">
        <v>298</v>
      </c>
      <c r="C33" s="15">
        <v>2.7000000000000001E-3</v>
      </c>
      <c r="D33" s="16">
        <v>0</v>
      </c>
      <c r="E33" s="17">
        <f t="shared" si="3"/>
        <v>373524.76298014226</v>
      </c>
      <c r="F33" s="18">
        <f t="shared" si="6"/>
        <v>1008.5168600463842</v>
      </c>
      <c r="G33" s="17">
        <f t="shared" si="0"/>
        <v>374533.27984018862</v>
      </c>
      <c r="H33" s="98">
        <f t="shared" si="8"/>
        <v>30009.378787626822</v>
      </c>
      <c r="I33" s="18">
        <f t="shared" si="4"/>
        <v>303397.7273559625</v>
      </c>
      <c r="J33" s="18">
        <f t="shared" si="7"/>
        <v>778.66120249780272</v>
      </c>
      <c r="K33" s="99">
        <f t="shared" si="1"/>
        <v>304176.38855846028</v>
      </c>
    </row>
    <row r="34" spans="1:11" x14ac:dyDescent="0.25">
      <c r="A34" s="14" t="s">
        <v>14</v>
      </c>
      <c r="B34" s="166" t="s">
        <v>298</v>
      </c>
      <c r="C34" s="15">
        <v>2.7000000000000001E-3</v>
      </c>
      <c r="D34" s="16">
        <v>0</v>
      </c>
      <c r="E34" s="17">
        <f t="shared" si="3"/>
        <v>374533.27984018862</v>
      </c>
      <c r="F34" s="18">
        <f t="shared" si="6"/>
        <v>1011.2398555685094</v>
      </c>
      <c r="G34" s="17">
        <f t="shared" si="0"/>
        <v>375544.51969575713</v>
      </c>
      <c r="H34" s="98">
        <f t="shared" si="8"/>
        <v>30009.378787626822</v>
      </c>
      <c r="I34" s="18">
        <f t="shared" si="4"/>
        <v>334185.76734608709</v>
      </c>
      <c r="J34" s="18">
        <f t="shared" si="7"/>
        <v>861.78891047113893</v>
      </c>
      <c r="K34" s="99">
        <f t="shared" si="1"/>
        <v>335047.55625655822</v>
      </c>
    </row>
    <row r="35" spans="1:11" x14ac:dyDescent="0.25">
      <c r="A35" s="14" t="s">
        <v>6</v>
      </c>
      <c r="B35" s="166" t="s">
        <v>298</v>
      </c>
      <c r="C35" s="15">
        <v>2.7000000000000001E-3</v>
      </c>
      <c r="D35" s="16">
        <v>0</v>
      </c>
      <c r="E35" s="17">
        <f>D35+G34</f>
        <v>375544.51969575713</v>
      </c>
      <c r="F35" s="18">
        <f t="shared" si="6"/>
        <v>1013.9702031785444</v>
      </c>
      <c r="G35" s="17">
        <f>E35+F35</f>
        <v>376558.48989893566</v>
      </c>
      <c r="H35" s="98">
        <f t="shared" si="8"/>
        <v>30009.378787626822</v>
      </c>
      <c r="I35" s="18">
        <f t="shared" si="4"/>
        <v>365056.93504418503</v>
      </c>
      <c r="J35" s="18">
        <f t="shared" si="7"/>
        <v>945.14106325600346</v>
      </c>
      <c r="K35" s="99">
        <f t="shared" si="1"/>
        <v>366002.07610744104</v>
      </c>
    </row>
    <row r="36" spans="1:11" ht="15.75" thickBot="1" x14ac:dyDescent="0.3">
      <c r="A36" s="45"/>
      <c r="B36" s="38"/>
      <c r="C36" s="38"/>
      <c r="D36" s="39">
        <f>SUM(D12:D23)</f>
        <v>358702.96529805654</v>
      </c>
      <c r="E36" s="40"/>
      <c r="F36" s="41" t="s">
        <v>32</v>
      </c>
      <c r="G36" s="39">
        <f>G35</f>
        <v>376558.48989893566</v>
      </c>
      <c r="H36" s="168">
        <f>SUM(H24:H35)</f>
        <v>360112.54545152182</v>
      </c>
      <c r="I36" s="167"/>
      <c r="J36" s="100" t="s">
        <v>32</v>
      </c>
      <c r="K36" s="101">
        <f>K35</f>
        <v>366002.07610744104</v>
      </c>
    </row>
    <row r="37" spans="1:11" ht="26.25" customHeight="1" thickBot="1" x14ac:dyDescent="0.4">
      <c r="A37" s="42"/>
      <c r="B37" s="43"/>
      <c r="C37" s="43"/>
      <c r="D37" s="43"/>
      <c r="E37" s="43"/>
      <c r="F37" s="43"/>
      <c r="G37" s="43"/>
      <c r="H37" s="44"/>
      <c r="I37" s="102"/>
      <c r="J37" s="169" t="s">
        <v>297</v>
      </c>
      <c r="K37" s="170">
        <f>SUM(G36,K36)</f>
        <v>742560.56600637664</v>
      </c>
    </row>
    <row r="38" spans="1:11" x14ac:dyDescent="0.25">
      <c r="I38" s="103"/>
      <c r="J38" s="103"/>
      <c r="K38" s="103"/>
    </row>
    <row r="39" spans="1:11" x14ac:dyDescent="0.25">
      <c r="E39" s="20"/>
    </row>
    <row r="41" spans="1:11" x14ac:dyDescent="0.25">
      <c r="A41" s="21"/>
      <c r="F41" s="51"/>
    </row>
    <row r="42" spans="1:11" x14ac:dyDescent="0.25">
      <c r="E42" s="22"/>
    </row>
    <row r="47" spans="1:11" x14ac:dyDescent="0.25">
      <c r="A47" s="21"/>
    </row>
    <row r="51" spans="4:6" x14ac:dyDescent="0.25">
      <c r="D51" s="23"/>
      <c r="F51" s="24"/>
    </row>
    <row r="52" spans="4:6" x14ac:dyDescent="0.25">
      <c r="E52" s="25"/>
    </row>
    <row r="53" spans="4:6" x14ac:dyDescent="0.25">
      <c r="F53" s="26"/>
    </row>
    <row r="55" spans="4:6" x14ac:dyDescent="0.25">
      <c r="E55" s="25"/>
      <c r="F55" s="24"/>
    </row>
  </sheetData>
  <mergeCells count="2">
    <mergeCell ref="H5:K5"/>
    <mergeCell ref="A5:G5"/>
  </mergeCells>
  <printOptions horizontalCentered="1"/>
  <pageMargins left="0.7" right="0.7" top="0.75" bottom="0.75" header="0.3" footer="0.3"/>
  <pageSetup scale="60" orientation="landscape" cellComments="asDisplayed" r:id="rId1"/>
  <headerFooter>
    <oddHeader>&amp;RTO11 Draft Annual Update
Attachment 4
WP-Schedule 3-One Time Adj True Up Adj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4"/>
  <sheetViews>
    <sheetView zoomScaleNormal="100" workbookViewId="0">
      <selection activeCell="F13" sqref="F13"/>
    </sheetView>
  </sheetViews>
  <sheetFormatPr defaultRowHeight="15" x14ac:dyDescent="0.25"/>
  <cols>
    <col min="1" max="1" width="20" style="235" customWidth="1"/>
    <col min="2" max="2" width="13.28515625" style="235" customWidth="1"/>
    <col min="3" max="3" width="18.7109375" style="235" customWidth="1"/>
    <col min="4" max="4" width="15.140625" style="235" bestFit="1" customWidth="1"/>
    <col min="5" max="5" width="14.42578125" style="235" customWidth="1"/>
    <col min="6" max="6" width="14.28515625" style="235" bestFit="1" customWidth="1"/>
    <col min="7" max="16384" width="9.140625" style="235"/>
  </cols>
  <sheetData>
    <row r="3" spans="1:6" x14ac:dyDescent="0.25">
      <c r="A3" s="274" t="s">
        <v>313</v>
      </c>
      <c r="B3" s="274"/>
      <c r="C3" s="274"/>
      <c r="D3" s="274"/>
      <c r="E3" s="274"/>
      <c r="F3" s="274"/>
    </row>
    <row r="4" spans="1:6" ht="30" x14ac:dyDescent="0.25">
      <c r="A4" s="236" t="s">
        <v>314</v>
      </c>
      <c r="B4" s="236" t="s">
        <v>315</v>
      </c>
      <c r="C4" s="236" t="s">
        <v>33</v>
      </c>
      <c r="D4" s="236" t="s">
        <v>170</v>
      </c>
      <c r="E4" s="237" t="s">
        <v>316</v>
      </c>
      <c r="F4" s="238" t="s">
        <v>317</v>
      </c>
    </row>
    <row r="5" spans="1:6" ht="45" x14ac:dyDescent="0.25">
      <c r="A5" s="240">
        <v>2013</v>
      </c>
      <c r="B5" s="241">
        <v>926</v>
      </c>
      <c r="C5" s="239" t="s">
        <v>318</v>
      </c>
      <c r="D5" s="242">
        <f>12833014.68</f>
        <v>12833014.68</v>
      </c>
      <c r="E5" s="243">
        <v>2716417.96</v>
      </c>
      <c r="F5" s="243">
        <f>D5-E5</f>
        <v>10116596.719999999</v>
      </c>
    </row>
    <row r="6" spans="1:6" ht="15" customHeight="1" x14ac:dyDescent="0.25">
      <c r="A6" s="240">
        <v>2013</v>
      </c>
      <c r="B6" s="240">
        <v>928</v>
      </c>
      <c r="C6" s="244" t="s">
        <v>319</v>
      </c>
      <c r="D6" s="242">
        <v>927070.34000000008</v>
      </c>
      <c r="E6" s="245">
        <v>0</v>
      </c>
      <c r="F6" s="243">
        <f>D6-E6</f>
        <v>927070.34000000008</v>
      </c>
    </row>
    <row r="7" spans="1:6" ht="45" x14ac:dyDescent="0.25">
      <c r="A7" s="240">
        <v>2013</v>
      </c>
      <c r="B7" s="246">
        <v>930.2</v>
      </c>
      <c r="C7" s="247" t="s">
        <v>320</v>
      </c>
      <c r="D7" s="242">
        <v>19390017.059999999</v>
      </c>
      <c r="E7" s="243">
        <v>5583098.4900000002</v>
      </c>
      <c r="F7" s="243">
        <f>D7-E7</f>
        <v>13806918.569999998</v>
      </c>
    </row>
    <row r="8" spans="1:6" x14ac:dyDescent="0.25">
      <c r="A8" s="274" t="s">
        <v>321</v>
      </c>
      <c r="B8" s="274"/>
      <c r="C8" s="236"/>
      <c r="D8" s="248">
        <f>SUM(D5:D7)</f>
        <v>33150102.079999998</v>
      </c>
      <c r="E8" s="248">
        <f>SUM(E5:E7)</f>
        <v>8299516.4500000002</v>
      </c>
      <c r="F8" s="248">
        <f>SUM(F5:F7)</f>
        <v>24850585.629999995</v>
      </c>
    </row>
    <row r="9" spans="1:6" customFormat="1" ht="38.25" x14ac:dyDescent="0.2">
      <c r="A9" s="250">
        <v>2014</v>
      </c>
      <c r="B9" s="250">
        <v>926</v>
      </c>
      <c r="C9" s="251" t="s">
        <v>318</v>
      </c>
      <c r="D9" s="252">
        <v>10515415</v>
      </c>
      <c r="E9" s="253">
        <v>2177156.3199999998</v>
      </c>
      <c r="F9" s="253">
        <f>D9-E9</f>
        <v>8338258.6799999997</v>
      </c>
    </row>
    <row r="10" spans="1:6" customFormat="1" ht="25.5" x14ac:dyDescent="0.2">
      <c r="A10" s="255">
        <v>2014</v>
      </c>
      <c r="B10" s="255">
        <v>928</v>
      </c>
      <c r="C10" s="256" t="s">
        <v>319</v>
      </c>
      <c r="D10" s="254">
        <v>2972279.13</v>
      </c>
      <c r="E10" s="257">
        <v>0</v>
      </c>
      <c r="F10" s="253">
        <f t="shared" ref="F10:F11" si="0">D10-E10</f>
        <v>2972279.13</v>
      </c>
    </row>
    <row r="11" spans="1:6" customFormat="1" ht="38.25" x14ac:dyDescent="0.2">
      <c r="A11" s="258">
        <v>2014</v>
      </c>
      <c r="B11" s="259">
        <v>930.2</v>
      </c>
      <c r="C11" s="260" t="s">
        <v>320</v>
      </c>
      <c r="D11" s="261">
        <v>15727586.16</v>
      </c>
      <c r="E11" s="262">
        <v>4321513.3400000101</v>
      </c>
      <c r="F11" s="253">
        <f t="shared" si="0"/>
        <v>11406072.819999989</v>
      </c>
    </row>
    <row r="12" spans="1:6" customFormat="1" x14ac:dyDescent="0.25">
      <c r="A12" s="275" t="s">
        <v>322</v>
      </c>
      <c r="B12" s="276"/>
      <c r="C12" s="263"/>
      <c r="D12" s="264">
        <f>SUM(D9:D10,D11)</f>
        <v>29215280.289999999</v>
      </c>
      <c r="E12" s="264">
        <f>SUM(E9:E11)</f>
        <v>6498669.6600000095</v>
      </c>
      <c r="F12" s="264">
        <f>SUM(F9:F10,F11)</f>
        <v>22716610.629999988</v>
      </c>
    </row>
    <row r="13" spans="1:6" customFormat="1" x14ac:dyDescent="0.25">
      <c r="A13" s="275" t="s">
        <v>323</v>
      </c>
      <c r="B13" s="276"/>
      <c r="C13" s="263"/>
      <c r="D13" s="264">
        <f>D8+D12</f>
        <v>62365382.369999997</v>
      </c>
      <c r="E13" s="264">
        <f>E8+E12</f>
        <v>14798186.110000011</v>
      </c>
      <c r="F13" s="264">
        <f>F8+F12</f>
        <v>47567196.259999983</v>
      </c>
    </row>
    <row r="14" spans="1:6" x14ac:dyDescent="0.25">
      <c r="A14" s="249"/>
    </row>
  </sheetData>
  <mergeCells count="4">
    <mergeCell ref="A3:F3"/>
    <mergeCell ref="A8:B8"/>
    <mergeCell ref="A12:B12"/>
    <mergeCell ref="A13:B13"/>
  </mergeCells>
  <pageMargins left="0.7" right="0.7" top="0.75" bottom="0.75" header="0.3" footer="0.3"/>
  <pageSetup scale="81" orientation="portrait" r:id="rId1"/>
  <headerFooter>
    <oddHeader>&amp;RTO11 Draft Annual Update
Attachment 4
WP-Schedule 3-One Time Adj True Up Adj
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zoomScaleNormal="100" workbookViewId="0">
      <selection activeCell="D8" sqref="D8"/>
    </sheetView>
  </sheetViews>
  <sheetFormatPr defaultRowHeight="15" x14ac:dyDescent="0.25"/>
  <cols>
    <col min="1" max="2" width="9.140625" style="52"/>
    <col min="3" max="3" width="17.85546875" style="52" customWidth="1"/>
    <col min="4" max="4" width="14" style="52" bestFit="1" customWidth="1"/>
    <col min="5" max="6" width="9.140625" style="52"/>
    <col min="7" max="7" width="13.85546875" style="52" customWidth="1"/>
    <col min="8" max="16384" width="9.140625" style="52"/>
  </cols>
  <sheetData>
    <row r="2" spans="1:9" ht="21" customHeight="1" x14ac:dyDescent="0.25"/>
    <row r="3" spans="1:9" ht="15" customHeight="1" x14ac:dyDescent="0.25">
      <c r="A3" s="285" t="s">
        <v>158</v>
      </c>
      <c r="B3" s="285"/>
      <c r="C3" s="285"/>
      <c r="D3" s="285"/>
      <c r="E3" s="285"/>
      <c r="F3" s="285"/>
      <c r="G3" s="285"/>
    </row>
    <row r="4" spans="1:9" ht="15" customHeight="1" x14ac:dyDescent="0.25">
      <c r="A4" s="285"/>
      <c r="B4" s="285"/>
      <c r="C4" s="285"/>
      <c r="D4" s="285"/>
      <c r="E4" s="285"/>
      <c r="F4" s="285"/>
      <c r="G4" s="285"/>
    </row>
    <row r="5" spans="1:9" x14ac:dyDescent="0.25">
      <c r="A5" s="286" t="s">
        <v>33</v>
      </c>
      <c r="B5" s="286"/>
      <c r="C5" s="286"/>
      <c r="D5" s="53" t="s">
        <v>34</v>
      </c>
      <c r="E5" s="287" t="s">
        <v>35</v>
      </c>
      <c r="F5" s="287"/>
      <c r="G5" s="287"/>
      <c r="H5" s="54"/>
      <c r="I5" s="54"/>
    </row>
    <row r="6" spans="1:9" ht="42.75" customHeight="1" x14ac:dyDescent="0.25">
      <c r="A6" s="288" t="s">
        <v>285</v>
      </c>
      <c r="B6" s="289"/>
      <c r="C6" s="290"/>
      <c r="D6" s="55">
        <f>'WP-2013 Sch4-TUTRR'!J71</f>
        <v>780549546</v>
      </c>
      <c r="E6" s="291" t="s">
        <v>288</v>
      </c>
      <c r="F6" s="292"/>
      <c r="G6" s="293"/>
    </row>
    <row r="7" spans="1:9" ht="50.25" customHeight="1" x14ac:dyDescent="0.25">
      <c r="A7" s="294" t="s">
        <v>300</v>
      </c>
      <c r="B7" s="289"/>
      <c r="C7" s="290"/>
      <c r="D7" s="56">
        <f>'WP-2013 Sch4-TUTRR'!J70</f>
        <v>780908248.96529806</v>
      </c>
      <c r="E7" s="283" t="s">
        <v>308</v>
      </c>
      <c r="F7" s="284"/>
      <c r="G7" s="284"/>
    </row>
    <row r="8" spans="1:9" x14ac:dyDescent="0.25">
      <c r="A8" s="277" t="s">
        <v>36</v>
      </c>
      <c r="B8" s="277"/>
      <c r="C8" s="278"/>
      <c r="D8" s="57">
        <f>D7-D6</f>
        <v>358702.9652980566</v>
      </c>
      <c r="E8" s="279"/>
      <c r="F8" s="279"/>
      <c r="G8" s="280"/>
    </row>
    <row r="11" spans="1:9" x14ac:dyDescent="0.25">
      <c r="A11" s="105" t="s">
        <v>287</v>
      </c>
    </row>
    <row r="12" spans="1:9" x14ac:dyDescent="0.25">
      <c r="A12" s="281" t="s">
        <v>286</v>
      </c>
      <c r="B12" s="282"/>
      <c r="C12" s="282"/>
      <c r="D12" s="282"/>
      <c r="E12" s="282"/>
      <c r="F12" s="282"/>
      <c r="G12" s="282"/>
      <c r="H12" s="282"/>
      <c r="I12" s="282"/>
    </row>
  </sheetData>
  <mergeCells count="10">
    <mergeCell ref="A8:C8"/>
    <mergeCell ref="E8:G8"/>
    <mergeCell ref="A12:I12"/>
    <mergeCell ref="E7:G7"/>
    <mergeCell ref="A3:G4"/>
    <mergeCell ref="A5:C5"/>
    <mergeCell ref="E5:G5"/>
    <mergeCell ref="A6:C6"/>
    <mergeCell ref="E6:G6"/>
    <mergeCell ref="A7:C7"/>
  </mergeCells>
  <printOptions horizontalCentered="1"/>
  <pageMargins left="0.7" right="0.7" top="0.75" bottom="0.75" header="0.3" footer="0.3"/>
  <pageSetup orientation="portrait" r:id="rId1"/>
  <headerFooter>
    <oddHeader>&amp;RTO11 Draft Annual Update
Attachment 4
WP-Schedule 3-One Time Adj True Up Adj
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2"/>
  <sheetViews>
    <sheetView topLeftCell="A46" zoomScaleNormal="100" zoomScaleSheetLayoutView="90" workbookViewId="0">
      <selection activeCell="J71" sqref="J71"/>
    </sheetView>
  </sheetViews>
  <sheetFormatPr defaultRowHeight="12.75" x14ac:dyDescent="0.2"/>
  <cols>
    <col min="1" max="2" width="4.7109375" style="74" customWidth="1"/>
    <col min="3" max="3" width="18.7109375" style="74" customWidth="1"/>
    <col min="4" max="4" width="10.28515625" style="74" bestFit="1" customWidth="1"/>
    <col min="5" max="7" width="15.7109375" style="74" customWidth="1"/>
    <col min="8" max="8" width="24.7109375" style="74" customWidth="1"/>
    <col min="9" max="9" width="4.5703125" style="74" customWidth="1"/>
    <col min="10" max="10" width="15.7109375" style="74" customWidth="1"/>
    <col min="11" max="11" width="9.140625" style="74"/>
    <col min="12" max="12" width="13.42578125" style="74" bestFit="1" customWidth="1"/>
    <col min="13" max="16384" width="9.140625" style="74"/>
  </cols>
  <sheetData>
    <row r="1" spans="1:10" x14ac:dyDescent="0.2">
      <c r="A1" s="130" t="s">
        <v>38</v>
      </c>
    </row>
    <row r="2" spans="1:10" x14ac:dyDescent="0.2">
      <c r="H2" s="125"/>
    </row>
    <row r="3" spans="1:10" x14ac:dyDescent="0.2">
      <c r="B3" s="174" t="s">
        <v>39</v>
      </c>
    </row>
    <row r="4" spans="1:10" x14ac:dyDescent="0.2">
      <c r="B4" s="175"/>
      <c r="F4" s="110" t="s">
        <v>40</v>
      </c>
      <c r="G4" s="110"/>
      <c r="H4" s="110" t="s">
        <v>41</v>
      </c>
    </row>
    <row r="5" spans="1:10" x14ac:dyDescent="0.2">
      <c r="A5" s="111" t="s">
        <v>42</v>
      </c>
      <c r="B5" s="136"/>
      <c r="C5" s="147" t="s">
        <v>43</v>
      </c>
      <c r="F5" s="112" t="s">
        <v>44</v>
      </c>
      <c r="G5" s="112" t="s">
        <v>45</v>
      </c>
      <c r="H5" s="112" t="s">
        <v>46</v>
      </c>
      <c r="J5" s="112" t="s">
        <v>34</v>
      </c>
    </row>
    <row r="6" spans="1:10" x14ac:dyDescent="0.2">
      <c r="A6" s="132">
        <v>1</v>
      </c>
      <c r="B6" s="125"/>
      <c r="C6" s="176" t="s">
        <v>47</v>
      </c>
      <c r="D6" s="125"/>
      <c r="E6" s="125"/>
      <c r="F6" s="125" t="s">
        <v>48</v>
      </c>
      <c r="G6" s="125"/>
      <c r="H6" s="176" t="str">
        <f>"6-PlantInService, Line "&amp;'[15]6-PlantInService'!A42&amp;""</f>
        <v>6-PlantInService, Line 18</v>
      </c>
      <c r="I6" s="125"/>
      <c r="J6" s="114">
        <f>'[15]6-PlantInService'!D42</f>
        <v>4903403328.7761135</v>
      </c>
    </row>
    <row r="7" spans="1:10" x14ac:dyDescent="0.2">
      <c r="A7" s="132">
        <f>A6+1</f>
        <v>2</v>
      </c>
      <c r="B7" s="125"/>
      <c r="C7" s="176" t="s">
        <v>49</v>
      </c>
      <c r="D7" s="125"/>
      <c r="E7" s="125"/>
      <c r="F7" s="125" t="s">
        <v>50</v>
      </c>
      <c r="G7" s="125"/>
      <c r="H7" s="176" t="str">
        <f>"6-PlantInService, Line "&amp;'[15]6-PlantInService'!A58&amp;""</f>
        <v>6-PlantInService, Line 24</v>
      </c>
      <c r="I7" s="125"/>
      <c r="J7" s="114">
        <f>'[15]6-PlantInService'!F58</f>
        <v>179436780.91569537</v>
      </c>
    </row>
    <row r="8" spans="1:10" x14ac:dyDescent="0.2">
      <c r="A8" s="132">
        <f>A7+1</f>
        <v>3</v>
      </c>
      <c r="B8" s="125"/>
      <c r="C8" s="176" t="s">
        <v>51</v>
      </c>
      <c r="D8" s="125"/>
      <c r="E8" s="125"/>
      <c r="F8" s="125" t="s">
        <v>50</v>
      </c>
      <c r="G8" s="125"/>
      <c r="H8" s="125" t="str">
        <f>"11-PHFU, Line "&amp;'[15]11-PHFU'!A41&amp;""</f>
        <v>11-PHFU, Line 9</v>
      </c>
      <c r="I8" s="125"/>
      <c r="J8" s="114">
        <f>'[15]11-PHFU'!D41</f>
        <v>9942155</v>
      </c>
    </row>
    <row r="9" spans="1:10" x14ac:dyDescent="0.2">
      <c r="A9" s="132">
        <f>A8+1</f>
        <v>4</v>
      </c>
      <c r="B9" s="125"/>
      <c r="C9" s="176" t="s">
        <v>52</v>
      </c>
      <c r="D9" s="125"/>
      <c r="E9" s="125"/>
      <c r="F9" s="125" t="s">
        <v>50</v>
      </c>
      <c r="G9" s="125"/>
      <c r="H9" s="145" t="str">
        <f>"12-AbandonedPlant Line "&amp;'[15]12-AbandonedPlant'!A21&amp;""</f>
        <v>12-AbandonedPlant Line 4</v>
      </c>
      <c r="I9" s="125"/>
      <c r="J9" s="114">
        <f>'[15]12-AbandonedPlant'!G21</f>
        <v>0</v>
      </c>
    </row>
    <row r="10" spans="1:10" x14ac:dyDescent="0.2">
      <c r="A10" s="132"/>
      <c r="B10" s="125"/>
      <c r="C10" s="176"/>
      <c r="D10" s="125"/>
      <c r="E10" s="125"/>
      <c r="F10" s="125"/>
      <c r="G10" s="125"/>
      <c r="H10" s="125"/>
      <c r="I10" s="125"/>
      <c r="J10" s="114"/>
    </row>
    <row r="11" spans="1:10" x14ac:dyDescent="0.2">
      <c r="A11" s="132"/>
      <c r="B11" s="125"/>
      <c r="C11" s="177" t="s">
        <v>53</v>
      </c>
      <c r="D11" s="125"/>
      <c r="E11" s="125"/>
      <c r="F11" s="125"/>
      <c r="G11" s="125"/>
      <c r="H11" s="125"/>
      <c r="I11" s="125"/>
      <c r="J11" s="114"/>
    </row>
    <row r="12" spans="1:10" x14ac:dyDescent="0.2">
      <c r="A12" s="132">
        <f>A9+1</f>
        <v>5</v>
      </c>
      <c r="B12" s="125"/>
      <c r="C12" s="124" t="s">
        <v>54</v>
      </c>
      <c r="D12" s="125"/>
      <c r="E12" s="125"/>
      <c r="F12" s="125" t="s">
        <v>48</v>
      </c>
      <c r="G12" s="125"/>
      <c r="H12" s="176" t="str">
        <f>"13-WorkCap, Line "&amp;'[15]13-WorkCap'!A27&amp;""</f>
        <v>13-WorkCap, Line 17</v>
      </c>
      <c r="I12" s="125"/>
      <c r="J12" s="114">
        <f>'[15]13-WorkCap'!F27</f>
        <v>12167228.980943657</v>
      </c>
    </row>
    <row r="13" spans="1:10" x14ac:dyDescent="0.2">
      <c r="A13" s="132">
        <f>A12+1</f>
        <v>6</v>
      </c>
      <c r="B13" s="125"/>
      <c r="C13" s="117" t="s">
        <v>55</v>
      </c>
      <c r="D13" s="125"/>
      <c r="E13" s="125"/>
      <c r="F13" s="125" t="s">
        <v>48</v>
      </c>
      <c r="G13" s="125"/>
      <c r="H13" s="176" t="str">
        <f>"13-WorkCap, Line "&amp;'[15]13-WorkCap'!A51&amp;""</f>
        <v>13-WorkCap, Line 33</v>
      </c>
      <c r="I13" s="125"/>
      <c r="J13" s="114">
        <f>'[15]13-WorkCap'!F51</f>
        <v>2638245.6145783952</v>
      </c>
    </row>
    <row r="14" spans="1:10" x14ac:dyDescent="0.2">
      <c r="A14" s="132">
        <f>A13+1</f>
        <v>7</v>
      </c>
      <c r="B14" s="125"/>
      <c r="C14" s="124" t="s">
        <v>56</v>
      </c>
      <c r="D14" s="125"/>
      <c r="E14" s="125"/>
      <c r="F14" s="145" t="s">
        <v>57</v>
      </c>
      <c r="G14" s="125"/>
      <c r="H14" s="125" t="str">
        <f>"1-Base TRR Line "&amp;'[15]1-BaseTRR'!A17&amp;""</f>
        <v>1-Base TRR Line 7</v>
      </c>
      <c r="I14" s="125"/>
      <c r="J14" s="178">
        <f>'[15]1-BaseTRR'!K17</f>
        <v>7147548.2741292492</v>
      </c>
    </row>
    <row r="15" spans="1:10" x14ac:dyDescent="0.2">
      <c r="A15" s="132">
        <f>A14+1</f>
        <v>8</v>
      </c>
      <c r="B15" s="125"/>
      <c r="C15" s="124" t="s">
        <v>58</v>
      </c>
      <c r="D15" s="125"/>
      <c r="E15" s="125"/>
      <c r="F15" s="125"/>
      <c r="G15" s="125"/>
      <c r="H15" s="125" t="str">
        <f>"Line "&amp;A12&amp;" + Line "&amp;A13&amp;" + Line "&amp;A14&amp;""</f>
        <v>Line 5 + Line 6 + Line 7</v>
      </c>
      <c r="I15" s="125"/>
      <c r="J15" s="118">
        <f>SUM(J12:J14)</f>
        <v>21953022.869651303</v>
      </c>
    </row>
    <row r="16" spans="1:10" x14ac:dyDescent="0.2">
      <c r="A16" s="132"/>
      <c r="B16" s="125"/>
      <c r="C16" s="124"/>
      <c r="D16" s="125"/>
      <c r="E16" s="125"/>
      <c r="F16" s="125"/>
      <c r="G16" s="125"/>
      <c r="H16" s="125"/>
      <c r="I16" s="125"/>
      <c r="J16" s="114"/>
    </row>
    <row r="17" spans="1:10" x14ac:dyDescent="0.2">
      <c r="A17" s="132"/>
      <c r="B17" s="125"/>
      <c r="C17" s="179" t="s">
        <v>59</v>
      </c>
      <c r="D17" s="125"/>
      <c r="E17" s="125"/>
      <c r="F17" s="125"/>
      <c r="G17" s="125"/>
      <c r="H17" s="125"/>
      <c r="I17" s="125"/>
      <c r="J17" s="114"/>
    </row>
    <row r="18" spans="1:10" x14ac:dyDescent="0.2">
      <c r="A18" s="132">
        <f>A15+1</f>
        <v>9</v>
      </c>
      <c r="B18" s="125"/>
      <c r="C18" s="124" t="s">
        <v>60</v>
      </c>
      <c r="D18" s="125"/>
      <c r="E18" s="125"/>
      <c r="F18" s="125" t="s">
        <v>48</v>
      </c>
      <c r="G18" s="125" t="s">
        <v>61</v>
      </c>
      <c r="H18" s="176" t="str">
        <f>"8-AccDep, Line "&amp;'[15]8-AccDep'!A25&amp;", Col. 12"</f>
        <v>8-AccDep, Line 14, Col. 12</v>
      </c>
      <c r="I18" s="125"/>
      <c r="J18" s="114">
        <f>-'[15]8-AccDep'!N25</f>
        <v>-1071623975.5632911</v>
      </c>
    </row>
    <row r="19" spans="1:10" x14ac:dyDescent="0.2">
      <c r="A19" s="132">
        <f>A18+1</f>
        <v>10</v>
      </c>
      <c r="B19" s="125"/>
      <c r="C19" s="124" t="s">
        <v>62</v>
      </c>
      <c r="D19" s="125"/>
      <c r="E19" s="125"/>
      <c r="F19" s="125" t="s">
        <v>50</v>
      </c>
      <c r="G19" s="125" t="s">
        <v>61</v>
      </c>
      <c r="H19" s="176" t="str">
        <f>"8-AccDep, Line "&amp;'[15]8-AccDep'!A35&amp;", Col. 5"</f>
        <v>8-AccDep, Line 17, Col. 5</v>
      </c>
      <c r="I19" s="125"/>
      <c r="J19" s="114">
        <f>-'[15]8-AccDep'!G35</f>
        <v>-581109.91</v>
      </c>
    </row>
    <row r="20" spans="1:10" x14ac:dyDescent="0.2">
      <c r="A20" s="132">
        <f>A19+1</f>
        <v>11</v>
      </c>
      <c r="B20" s="125"/>
      <c r="C20" s="124" t="s">
        <v>63</v>
      </c>
      <c r="D20" s="58"/>
      <c r="E20" s="125"/>
      <c r="F20" s="125" t="s">
        <v>50</v>
      </c>
      <c r="G20" s="125" t="s">
        <v>61</v>
      </c>
      <c r="H20" s="176" t="str">
        <f>"8-AccDep, Line "&amp;'[15]8-AccDep'!A53&amp;""</f>
        <v>8-AccDep, Line 23</v>
      </c>
      <c r="I20" s="125"/>
      <c r="J20" s="126">
        <f>-'[15]8-AccDep'!F53</f>
        <v>-68533982.65490599</v>
      </c>
    </row>
    <row r="21" spans="1:10" x14ac:dyDescent="0.2">
      <c r="A21" s="132">
        <f>A20+1</f>
        <v>12</v>
      </c>
      <c r="B21" s="125"/>
      <c r="C21" s="59" t="s">
        <v>64</v>
      </c>
      <c r="D21" s="58"/>
      <c r="E21" s="125"/>
      <c r="F21" s="125"/>
      <c r="G21" s="125"/>
      <c r="H21" s="125" t="str">
        <f>"Line "&amp;A18&amp;" + Line "&amp;A19&amp;" + Line "&amp;A20&amp;""</f>
        <v>Line 9 + Line 10 + Line 11</v>
      </c>
      <c r="I21" s="125"/>
      <c r="J21" s="114">
        <f>SUM(J18:J20)</f>
        <v>-1140739068.128197</v>
      </c>
    </row>
    <row r="22" spans="1:10" x14ac:dyDescent="0.2">
      <c r="A22" s="132"/>
      <c r="B22" s="125"/>
      <c r="C22" s="145"/>
      <c r="D22" s="125"/>
      <c r="E22" s="125"/>
      <c r="F22" s="125"/>
      <c r="G22" s="125"/>
      <c r="H22" s="125"/>
      <c r="I22" s="125"/>
      <c r="J22" s="114"/>
    </row>
    <row r="23" spans="1:10" x14ac:dyDescent="0.2">
      <c r="A23" s="132">
        <f>A21+1</f>
        <v>13</v>
      </c>
      <c r="B23" s="125"/>
      <c r="C23" s="180" t="s">
        <v>65</v>
      </c>
      <c r="D23" s="125"/>
      <c r="E23" s="125"/>
      <c r="F23" s="125" t="s">
        <v>50</v>
      </c>
      <c r="G23" s="125"/>
      <c r="H23" s="176" t="str">
        <f>"9-ADIT, Line "&amp;'[15]9-ADIT'!A24&amp;""</f>
        <v>9-ADIT, Line 15</v>
      </c>
      <c r="I23" s="125"/>
      <c r="J23" s="114">
        <f>'[15]9-ADIT'!D24</f>
        <v>-820197182.21311426</v>
      </c>
    </row>
    <row r="24" spans="1:10" x14ac:dyDescent="0.2">
      <c r="A24" s="132">
        <f>A23+1</f>
        <v>14</v>
      </c>
      <c r="B24" s="125"/>
      <c r="C24" s="176" t="s">
        <v>66</v>
      </c>
      <c r="D24" s="125"/>
      <c r="E24" s="125"/>
      <c r="F24" s="125" t="s">
        <v>48</v>
      </c>
      <c r="G24" s="125"/>
      <c r="H24" s="176" t="str">
        <f>"14-IncentivePlant, L "&amp;'[15]14-IncentivePlant'!A37&amp;", C2"</f>
        <v>14-IncentivePlant, L 12, C2</v>
      </c>
      <c r="I24" s="125"/>
      <c r="J24" s="114">
        <f>'[15]14-IncentivePlant'!F37</f>
        <v>1340260797.3266647</v>
      </c>
    </row>
    <row r="25" spans="1:10" x14ac:dyDescent="0.2">
      <c r="A25" s="132">
        <f>A24+1</f>
        <v>15</v>
      </c>
      <c r="B25" s="125"/>
      <c r="C25" s="180" t="s">
        <v>67</v>
      </c>
      <c r="D25" s="125"/>
      <c r="E25" s="125"/>
      <c r="F25" s="125" t="s">
        <v>50</v>
      </c>
      <c r="G25" s="125" t="s">
        <v>61</v>
      </c>
      <c r="H25" s="176" t="str">
        <f>"22-NUCs, Line "&amp;'[15]22-NUCs'!A17&amp;""</f>
        <v>22-NUCs, Line 9</v>
      </c>
      <c r="I25" s="125"/>
      <c r="J25" s="114">
        <f>-'[15]22-NUCs'!E17</f>
        <v>-26630218.84</v>
      </c>
    </row>
    <row r="26" spans="1:10" x14ac:dyDescent="0.2">
      <c r="A26" s="132" t="s">
        <v>68</v>
      </c>
      <c r="B26" s="125"/>
      <c r="C26" s="176" t="s">
        <v>69</v>
      </c>
      <c r="D26" s="125"/>
      <c r="E26" s="125"/>
      <c r="F26" s="125"/>
      <c r="G26" s="125"/>
      <c r="H26" s="145" t="str">
        <f>"34-UnfundedReserves, Line "&amp;'[15]34-UnfundedReserves'!A10&amp;""</f>
        <v>34-UnfundedReserves, Line 7</v>
      </c>
      <c r="I26" s="125"/>
      <c r="J26" s="114">
        <f>'[15]34-UnfundedReserves'!K10</f>
        <v>-6563773.2916891603</v>
      </c>
    </row>
    <row r="27" spans="1:10" x14ac:dyDescent="0.2">
      <c r="A27" s="132">
        <v>16</v>
      </c>
      <c r="B27" s="125"/>
      <c r="C27" s="180" t="s">
        <v>70</v>
      </c>
      <c r="D27" s="125"/>
      <c r="E27" s="125"/>
      <c r="F27" s="125" t="s">
        <v>50</v>
      </c>
      <c r="G27" s="125"/>
      <c r="H27" s="176" t="str">
        <f>"23-RegAssets, Line "&amp;'[15]23-RegAssets'!A18&amp;""</f>
        <v>23-RegAssets, Line 15</v>
      </c>
      <c r="I27" s="125"/>
      <c r="J27" s="114">
        <f>'[15]23-RegAssets'!E18</f>
        <v>0</v>
      </c>
    </row>
    <row r="28" spans="1:10" x14ac:dyDescent="0.2">
      <c r="A28" s="132"/>
      <c r="B28" s="125"/>
      <c r="C28" s="180"/>
      <c r="D28" s="125"/>
      <c r="E28" s="125"/>
      <c r="F28" s="125"/>
      <c r="G28" s="125"/>
      <c r="H28" s="125"/>
      <c r="I28" s="125"/>
      <c r="J28" s="125"/>
    </row>
    <row r="29" spans="1:10" x14ac:dyDescent="0.2">
      <c r="A29" s="132">
        <v>17</v>
      </c>
      <c r="B29" s="125"/>
      <c r="C29" s="125" t="s">
        <v>71</v>
      </c>
      <c r="D29" s="125"/>
      <c r="E29" s="125"/>
      <c r="F29" s="125"/>
      <c r="G29" s="125"/>
      <c r="H29" s="125" t="str">
        <f>"L"&amp;A6&amp;"+L"&amp;A7&amp;"+L"&amp;A8&amp;"+L"&amp;A9&amp;"+L"&amp;A15&amp;"+L"&amp;A21&amp;"+"</f>
        <v>L1+L2+L3+L4+L8+L12+</v>
      </c>
      <c r="I29" s="125"/>
      <c r="J29" s="118">
        <f>J6+ J7+J8+J9+J15+J21+J23+J24+J25+J26+J27</f>
        <v>4460865842.4151239</v>
      </c>
    </row>
    <row r="30" spans="1:10" x14ac:dyDescent="0.2">
      <c r="A30" s="132"/>
      <c r="B30" s="125"/>
      <c r="C30" s="125"/>
      <c r="D30" s="125"/>
      <c r="E30" s="125"/>
      <c r="F30" s="125"/>
      <c r="G30" s="125"/>
      <c r="H30" s="125" t="str">
        <f>"L"&amp;A23&amp;"+L"&amp;A24&amp;"+L"&amp;A25&amp;"+L"&amp;A26&amp;"+L"&amp;A27&amp;""</f>
        <v>L13+L14+L15+L15a+L16</v>
      </c>
      <c r="I30" s="125"/>
      <c r="J30" s="114"/>
    </row>
    <row r="31" spans="1:10" x14ac:dyDescent="0.2">
      <c r="A31" s="132"/>
      <c r="B31" s="144" t="s">
        <v>72</v>
      </c>
      <c r="D31" s="125"/>
      <c r="E31" s="125"/>
      <c r="F31" s="125"/>
      <c r="G31" s="125"/>
      <c r="H31" s="125"/>
      <c r="I31" s="125"/>
      <c r="J31" s="114"/>
    </row>
    <row r="32" spans="1:10" x14ac:dyDescent="0.2">
      <c r="A32" s="181" t="s">
        <v>42</v>
      </c>
      <c r="B32" s="125"/>
      <c r="C32" s="144"/>
      <c r="D32" s="125"/>
      <c r="E32" s="125"/>
      <c r="F32" s="125"/>
      <c r="G32" s="125"/>
      <c r="H32" s="125"/>
      <c r="I32" s="125"/>
      <c r="J32" s="114"/>
    </row>
    <row r="33" spans="1:10" x14ac:dyDescent="0.2">
      <c r="A33" s="132">
        <f>A29+1</f>
        <v>18</v>
      </c>
      <c r="B33" s="125"/>
      <c r="C33" s="125" t="s">
        <v>73</v>
      </c>
      <c r="D33" s="125"/>
      <c r="E33" s="125"/>
      <c r="F33" s="125"/>
      <c r="G33" s="145" t="s">
        <v>74</v>
      </c>
      <c r="H33" s="145" t="str">
        <f>"Instruction 1, Line "&amp;B98&amp;""</f>
        <v>Instruction 1, Line j</v>
      </c>
      <c r="I33" s="125"/>
      <c r="J33" s="182">
        <f>E98</f>
        <v>7.454217841486209E-2</v>
      </c>
    </row>
    <row r="34" spans="1:10" x14ac:dyDescent="0.2">
      <c r="A34" s="110">
        <f>A33+1</f>
        <v>19</v>
      </c>
      <c r="C34" s="145" t="s">
        <v>75</v>
      </c>
      <c r="D34" s="145"/>
      <c r="E34" s="145"/>
      <c r="F34" s="145"/>
      <c r="G34" s="145"/>
      <c r="H34" s="74" t="str">
        <f>"Line "&amp;A29&amp;" * Line "&amp;A33&amp;""</f>
        <v>Line 17 * Line 18</v>
      </c>
      <c r="J34" s="122">
        <f>J29*J33</f>
        <v>332522657.51007223</v>
      </c>
    </row>
    <row r="35" spans="1:10" x14ac:dyDescent="0.2">
      <c r="A35" s="110"/>
      <c r="B35" s="136"/>
    </row>
    <row r="36" spans="1:10" x14ac:dyDescent="0.2">
      <c r="A36" s="110"/>
      <c r="B36" s="130" t="s">
        <v>76</v>
      </c>
    </row>
    <row r="37" spans="1:10" x14ac:dyDescent="0.2">
      <c r="A37" s="132"/>
      <c r="B37" s="117"/>
      <c r="C37" s="125"/>
      <c r="D37" s="125"/>
      <c r="E37" s="125">
        <v>16475769.585114043</v>
      </c>
      <c r="F37" s="125"/>
      <c r="G37" s="125"/>
      <c r="H37" s="125"/>
      <c r="I37" s="125"/>
      <c r="J37" s="125"/>
    </row>
    <row r="38" spans="1:10" x14ac:dyDescent="0.2">
      <c r="A38" s="132">
        <f>A34+1</f>
        <v>20</v>
      </c>
      <c r="B38" s="125"/>
      <c r="C38" s="145" t="s">
        <v>77</v>
      </c>
      <c r="D38" s="125"/>
      <c r="E38" s="125">
        <v>837749.97488595883</v>
      </c>
      <c r="F38" s="125"/>
      <c r="G38" s="125"/>
      <c r="H38" s="125"/>
      <c r="I38" s="125"/>
      <c r="J38" s="118">
        <f>(((J29*J42) + J45) *(J43/(1-J43)))+(J44/(1-J43))</f>
        <v>160804040.22784615</v>
      </c>
    </row>
    <row r="39" spans="1:10" x14ac:dyDescent="0.2">
      <c r="A39" s="132"/>
      <c r="B39" s="125"/>
      <c r="C39" s="125"/>
      <c r="D39" s="125"/>
      <c r="E39" s="125">
        <v>-6451726</v>
      </c>
      <c r="F39" s="125"/>
      <c r="G39" s="125"/>
      <c r="H39" s="125"/>
      <c r="I39" s="125"/>
      <c r="J39" s="145"/>
    </row>
    <row r="40" spans="1:10" x14ac:dyDescent="0.2">
      <c r="A40" s="132"/>
      <c r="B40" s="125"/>
      <c r="C40" s="125"/>
      <c r="D40" s="125" t="s">
        <v>78</v>
      </c>
      <c r="E40" s="125">
        <v>8601353.9800000023</v>
      </c>
      <c r="F40" s="125"/>
      <c r="G40" s="125"/>
      <c r="H40" s="125"/>
      <c r="I40" s="125"/>
      <c r="J40" s="125"/>
    </row>
    <row r="41" spans="1:10" x14ac:dyDescent="0.2">
      <c r="A41" s="132">
        <f>A38+1</f>
        <v>21</v>
      </c>
      <c r="B41" s="125"/>
      <c r="C41" s="125"/>
      <c r="D41" s="117" t="s">
        <v>79</v>
      </c>
      <c r="E41" s="125">
        <v>0</v>
      </c>
      <c r="F41" s="125"/>
      <c r="G41" s="125"/>
      <c r="H41" s="125" t="str">
        <f>"Line "&amp;A29&amp;""</f>
        <v>Line 17</v>
      </c>
      <c r="I41" s="125"/>
      <c r="J41" s="118">
        <f>J29</f>
        <v>4460865842.4151239</v>
      </c>
    </row>
    <row r="42" spans="1:10" x14ac:dyDescent="0.2">
      <c r="A42" s="132">
        <f>A41+1</f>
        <v>22</v>
      </c>
      <c r="B42" s="125"/>
      <c r="C42" s="125"/>
      <c r="D42" s="124" t="s">
        <v>80</v>
      </c>
      <c r="E42" s="125">
        <v>211377.76</v>
      </c>
      <c r="F42" s="125"/>
      <c r="G42" s="145" t="s">
        <v>81</v>
      </c>
      <c r="H42" s="145" t="str">
        <f>"Instruction 1, Line "&amp;B103&amp;""</f>
        <v>Instruction 1, Line k</v>
      </c>
      <c r="I42" s="125"/>
      <c r="J42" s="129">
        <f>E103</f>
        <v>5.1519615850734668E-2</v>
      </c>
    </row>
    <row r="43" spans="1:10" x14ac:dyDescent="0.2">
      <c r="A43" s="132">
        <f>A42+1</f>
        <v>23</v>
      </c>
      <c r="B43" s="125"/>
      <c r="C43" s="125"/>
      <c r="D43" s="117" t="s">
        <v>82</v>
      </c>
      <c r="E43" s="125">
        <v>35875127.374766812</v>
      </c>
      <c r="F43" s="125"/>
      <c r="G43" s="125"/>
      <c r="H43" s="125" t="str">
        <f>"1-Base TRR L "&amp;'[15]1-BaseTRR'!A102&amp;""</f>
        <v>1-Base TRR L 58</v>
      </c>
      <c r="I43" s="125"/>
      <c r="J43" s="129">
        <f>'[15]1-BaseTRR'!K102</f>
        <v>0.40439353647240123</v>
      </c>
    </row>
    <row r="44" spans="1:10" x14ac:dyDescent="0.2">
      <c r="A44" s="132">
        <f>A43+1</f>
        <v>24</v>
      </c>
      <c r="B44" s="125"/>
      <c r="C44" s="125"/>
      <c r="D44" s="117" t="s">
        <v>83</v>
      </c>
      <c r="E44" s="125" t="s">
        <v>126</v>
      </c>
      <c r="F44" s="125"/>
      <c r="G44" s="125"/>
      <c r="H44" s="125" t="str">
        <f>"1-Base TRR L "&amp;'[15]1-BaseTRR'!A108&amp;""</f>
        <v>1-Base TRR L 62</v>
      </c>
      <c r="I44" s="125"/>
      <c r="J44" s="114">
        <f>'[15]1-BaseTRR'!K108</f>
        <v>2086200</v>
      </c>
    </row>
    <row r="45" spans="1:10" x14ac:dyDescent="0.2">
      <c r="A45" s="132">
        <f>A44+1</f>
        <v>25</v>
      </c>
      <c r="B45" s="125"/>
      <c r="C45" s="125"/>
      <c r="D45" s="117" t="s">
        <v>84</v>
      </c>
      <c r="E45" s="125">
        <v>31135217.5</v>
      </c>
      <c r="F45" s="125"/>
      <c r="G45" s="125"/>
      <c r="H45" s="125" t="str">
        <f>"1-Base TRR L "&amp;'[15]1-BaseTRR'!A112&amp;""</f>
        <v>1-Base TRR L 64</v>
      </c>
      <c r="I45" s="125"/>
      <c r="J45" s="183">
        <f>'[15]1-BaseTRR'!K119</f>
        <v>1857488</v>
      </c>
    </row>
    <row r="46" spans="1:10" x14ac:dyDescent="0.2">
      <c r="A46" s="132"/>
      <c r="B46" s="117"/>
      <c r="C46" s="125"/>
      <c r="D46" s="125"/>
      <c r="E46" s="125">
        <v>0</v>
      </c>
      <c r="F46" s="125"/>
      <c r="G46" s="125"/>
      <c r="H46" s="125"/>
      <c r="I46" s="125"/>
      <c r="J46" s="125"/>
    </row>
    <row r="47" spans="1:10" x14ac:dyDescent="0.2">
      <c r="A47" s="132"/>
      <c r="B47" s="144" t="s">
        <v>85</v>
      </c>
      <c r="D47" s="125"/>
      <c r="E47" s="125">
        <v>223160.132088218</v>
      </c>
      <c r="F47" s="125"/>
      <c r="G47" s="125"/>
      <c r="H47" s="125"/>
      <c r="I47" s="125"/>
      <c r="J47" s="125"/>
    </row>
    <row r="48" spans="1:10" x14ac:dyDescent="0.2">
      <c r="A48" s="132">
        <f>A45+1</f>
        <v>26</v>
      </c>
      <c r="B48" s="117"/>
      <c r="C48" s="125" t="s">
        <v>86</v>
      </c>
      <c r="D48" s="125"/>
      <c r="E48" s="125">
        <v>19998510.350000001</v>
      </c>
      <c r="F48" s="125"/>
      <c r="G48" s="125"/>
      <c r="H48" s="125" t="str">
        <f>"1-Base TRR L "&amp;'[15]1-BaseTRR'!A124&amp;""</f>
        <v>1-Base TRR L 65</v>
      </c>
      <c r="I48" s="125"/>
      <c r="J48" s="114">
        <f>'[15]1-BaseTRR'!K124</f>
        <v>75371480.003659368</v>
      </c>
    </row>
    <row r="49" spans="1:10" x14ac:dyDescent="0.2">
      <c r="A49" s="132">
        <f t="shared" ref="A49:A60" si="0">A48+1</f>
        <v>27</v>
      </c>
      <c r="B49" s="117"/>
      <c r="C49" s="145" t="s">
        <v>87</v>
      </c>
      <c r="D49" s="125"/>
      <c r="E49" s="125">
        <v>78140.61</v>
      </c>
      <c r="F49" s="125"/>
      <c r="G49" s="125"/>
      <c r="H49" s="125" t="str">
        <f>"1-Base TRR L "&amp;'[15]1-BaseTRR'!A125&amp;""</f>
        <v>1-Base TRR L 66</v>
      </c>
      <c r="I49" s="125"/>
      <c r="J49" s="118">
        <f>'[15]1-BaseTRR'!K125</f>
        <v>38989292.382408626</v>
      </c>
    </row>
    <row r="50" spans="1:10" x14ac:dyDescent="0.2">
      <c r="A50" s="184" t="s">
        <v>159</v>
      </c>
      <c r="B50" s="185"/>
      <c r="C50" s="186" t="s">
        <v>160</v>
      </c>
      <c r="D50" s="151"/>
      <c r="E50" s="151">
        <v>1635670</v>
      </c>
      <c r="F50" s="151"/>
      <c r="G50" s="151"/>
      <c r="H50" s="151" t="str">
        <f>"35-PBOPs L "&amp;'[15]35-PBOPs'!A38&amp;""</f>
        <v>35-PBOPs L 14</v>
      </c>
      <c r="I50" s="151"/>
      <c r="J50" s="187">
        <f>'[15]35-PBOPs'!G38</f>
        <v>2539057.5575624197</v>
      </c>
    </row>
    <row r="51" spans="1:10" x14ac:dyDescent="0.2">
      <c r="A51" s="132">
        <f>A49+1</f>
        <v>28</v>
      </c>
      <c r="B51" s="117"/>
      <c r="C51" s="125" t="s">
        <v>88</v>
      </c>
      <c r="D51" s="125"/>
      <c r="E51" s="125"/>
      <c r="F51" s="125"/>
      <c r="G51" s="125"/>
      <c r="H51" s="125" t="str">
        <f>"1-Base TRR L "&amp;'[15]1-BaseTRR'!A126&amp;""</f>
        <v>1-Base TRR L 67</v>
      </c>
      <c r="I51" s="125"/>
      <c r="J51" s="114">
        <f>'[15]1-BaseTRR'!K126</f>
        <v>1897885</v>
      </c>
    </row>
    <row r="52" spans="1:10" x14ac:dyDescent="0.2">
      <c r="A52" s="132">
        <f t="shared" si="0"/>
        <v>29</v>
      </c>
      <c r="B52" s="117"/>
      <c r="C52" s="145" t="s">
        <v>89</v>
      </c>
      <c r="D52" s="125"/>
      <c r="E52" s="125"/>
      <c r="F52" s="125"/>
      <c r="G52" s="125"/>
      <c r="H52" s="125" t="str">
        <f>"1-Base TRR L "&amp;'[15]1-BaseTRR'!A127&amp;""</f>
        <v>1-Base TRR L 68</v>
      </c>
      <c r="I52" s="125"/>
      <c r="J52" s="114">
        <f>'[15]1-BaseTRR'!K127</f>
        <v>140361552.5516125</v>
      </c>
    </row>
    <row r="53" spans="1:10" x14ac:dyDescent="0.2">
      <c r="A53" s="132">
        <f t="shared" si="0"/>
        <v>30</v>
      </c>
      <c r="B53" s="117"/>
      <c r="C53" s="145" t="s">
        <v>90</v>
      </c>
      <c r="D53" s="125"/>
      <c r="E53" s="125"/>
      <c r="F53" s="125"/>
      <c r="G53" s="125"/>
      <c r="H53" s="125" t="str">
        <f>"1-Base TRR L "&amp;'[15]1-BaseTRR'!A128&amp;""</f>
        <v>1-Base TRR L 69</v>
      </c>
      <c r="I53" s="125"/>
      <c r="J53" s="114">
        <f>'[15]1-BaseTRR'!K128</f>
        <v>0</v>
      </c>
    </row>
    <row r="54" spans="1:10" x14ac:dyDescent="0.2">
      <c r="A54" s="132">
        <f t="shared" si="0"/>
        <v>31</v>
      </c>
      <c r="B54" s="117"/>
      <c r="C54" s="145" t="s">
        <v>91</v>
      </c>
      <c r="D54" s="125"/>
      <c r="E54" s="125"/>
      <c r="F54" s="125"/>
      <c r="G54" s="125"/>
      <c r="H54" s="125" t="str">
        <f>"1-Base TRR L "&amp;'[15]1-BaseTRR'!A129&amp;""</f>
        <v>1-Base TRR L 70</v>
      </c>
      <c r="I54" s="125"/>
      <c r="J54" s="114">
        <f>'[15]1-BaseTRR'!K129</f>
        <v>39811694.291338205</v>
      </c>
    </row>
    <row r="55" spans="1:10" x14ac:dyDescent="0.2">
      <c r="A55" s="132">
        <f t="shared" si="0"/>
        <v>32</v>
      </c>
      <c r="B55" s="117"/>
      <c r="C55" s="125" t="s">
        <v>92</v>
      </c>
      <c r="D55" s="125"/>
      <c r="E55" s="125"/>
      <c r="F55" s="125"/>
      <c r="G55" s="145"/>
      <c r="H55" s="125" t="str">
        <f>"1-Base TRR L "&amp;'[15]1-BaseTRR'!A130&amp;""</f>
        <v>1-Base TRR L 71</v>
      </c>
      <c r="I55" s="125"/>
      <c r="J55" s="114">
        <f>'[15]1-BaseTRR'!K130</f>
        <v>-45826067.143195026</v>
      </c>
    </row>
    <row r="56" spans="1:10" x14ac:dyDescent="0.2">
      <c r="A56" s="132">
        <f t="shared" si="0"/>
        <v>33</v>
      </c>
      <c r="B56" s="117"/>
      <c r="C56" s="125" t="s">
        <v>93</v>
      </c>
      <c r="D56" s="125"/>
      <c r="E56" s="125"/>
      <c r="F56" s="125"/>
      <c r="G56" s="125"/>
      <c r="H56" s="125" t="str">
        <f>"Line "&amp;A34&amp;""</f>
        <v>Line 19</v>
      </c>
      <c r="I56" s="125"/>
      <c r="J56" s="118">
        <f>J34</f>
        <v>332522657.51007223</v>
      </c>
    </row>
    <row r="57" spans="1:10" x14ac:dyDescent="0.2">
      <c r="A57" s="132">
        <f t="shared" si="0"/>
        <v>34</v>
      </c>
      <c r="B57" s="117"/>
      <c r="C57" s="125" t="s">
        <v>94</v>
      </c>
      <c r="D57" s="125"/>
      <c r="E57" s="125"/>
      <c r="F57" s="125"/>
      <c r="G57" s="125"/>
      <c r="H57" s="125" t="str">
        <f>"Line "&amp;A38&amp;""</f>
        <v>Line 20</v>
      </c>
      <c r="I57" s="125"/>
      <c r="J57" s="122">
        <f>J38</f>
        <v>160804040.22784615</v>
      </c>
    </row>
    <row r="58" spans="1:10" x14ac:dyDescent="0.2">
      <c r="A58" s="132">
        <f t="shared" si="0"/>
        <v>35</v>
      </c>
      <c r="B58" s="117"/>
      <c r="C58" s="145" t="s">
        <v>95</v>
      </c>
      <c r="D58" s="125"/>
      <c r="E58" s="125"/>
      <c r="F58" s="125"/>
      <c r="G58" s="125"/>
      <c r="H58" s="125" t="str">
        <f>"1-Base TRR L "&amp;'[15]1-BaseTRR'!A133&amp;""</f>
        <v>1-Base TRR L 74</v>
      </c>
      <c r="I58" s="125"/>
      <c r="J58" s="183">
        <f>'[15]1-BaseTRR'!K133</f>
        <v>0</v>
      </c>
    </row>
    <row r="59" spans="1:10" x14ac:dyDescent="0.2">
      <c r="A59" s="132">
        <f t="shared" si="0"/>
        <v>36</v>
      </c>
      <c r="B59" s="117"/>
      <c r="C59" s="60" t="s">
        <v>96</v>
      </c>
      <c r="D59" s="61"/>
      <c r="E59" s="125"/>
      <c r="F59" s="125"/>
      <c r="G59" s="125"/>
      <c r="H59" s="125" t="str">
        <f>"1-Base TRR L "&amp;'[15]1-BaseTRR'!A134&amp;""</f>
        <v>1-Base TRR L 75</v>
      </c>
      <c r="I59" s="125"/>
      <c r="J59" s="126">
        <f>'[15]1-BaseTRR'!K134</f>
        <v>0</v>
      </c>
    </row>
    <row r="60" spans="1:10" x14ac:dyDescent="0.2">
      <c r="A60" s="132">
        <f t="shared" si="0"/>
        <v>37</v>
      </c>
      <c r="B60" s="117"/>
      <c r="C60" s="145" t="s">
        <v>97</v>
      </c>
      <c r="D60" s="125"/>
      <c r="E60" s="125"/>
      <c r="F60" s="125"/>
      <c r="G60" s="125"/>
      <c r="H60" s="125" t="str">
        <f>"Sum Line "&amp;A48&amp;" to Line "&amp;A59&amp;""</f>
        <v>Sum Line 26 to Line 36</v>
      </c>
      <c r="I60" s="125"/>
      <c r="J60" s="188">
        <f>SUM(J48:J59)</f>
        <v>746471592.3813045</v>
      </c>
    </row>
    <row r="61" spans="1:10" x14ac:dyDescent="0.2">
      <c r="A61" s="132"/>
      <c r="B61" s="117"/>
      <c r="C61" s="125"/>
      <c r="D61" s="125"/>
      <c r="E61" s="125"/>
      <c r="F61" s="125"/>
      <c r="G61" s="125"/>
      <c r="H61" s="125"/>
      <c r="I61" s="125"/>
      <c r="J61" s="114"/>
    </row>
    <row r="62" spans="1:10" ht="12.75" customHeight="1" x14ac:dyDescent="0.2">
      <c r="A62" s="132">
        <f>A60+1</f>
        <v>38</v>
      </c>
      <c r="B62" s="117"/>
      <c r="C62" s="145" t="s">
        <v>98</v>
      </c>
      <c r="D62" s="125"/>
      <c r="E62" s="125"/>
      <c r="F62" s="125"/>
      <c r="G62" s="125"/>
      <c r="H62" s="125" t="str">
        <f>"15-IncentiveAdder L "&amp;'[15]15-IncentiveAdder'!A59&amp;""</f>
        <v>15-IncentiveAdder L 20</v>
      </c>
      <c r="I62" s="125"/>
      <c r="J62" s="114">
        <f>'[15]15-IncentiveAdder'!G59</f>
        <v>25789647.481252577</v>
      </c>
    </row>
    <row r="63" spans="1:10" x14ac:dyDescent="0.2">
      <c r="A63" s="132"/>
      <c r="B63" s="117"/>
      <c r="C63" s="145"/>
      <c r="D63" s="125"/>
      <c r="E63" s="125"/>
      <c r="F63" s="125"/>
      <c r="G63" s="125"/>
      <c r="H63" s="125"/>
      <c r="I63" s="125"/>
      <c r="J63" s="114"/>
    </row>
    <row r="64" spans="1:10" x14ac:dyDescent="0.2">
      <c r="A64" s="132">
        <f>A62+1</f>
        <v>39</v>
      </c>
      <c r="B64" s="117"/>
      <c r="C64" s="145" t="s">
        <v>99</v>
      </c>
      <c r="D64" s="125"/>
      <c r="E64" s="125"/>
      <c r="F64" s="125"/>
      <c r="G64" s="125"/>
      <c r="H64" s="125" t="str">
        <f>"Line "&amp;A60&amp;" + Line "&amp;A62&amp;""</f>
        <v>Line 37 + Line 38</v>
      </c>
      <c r="I64" s="125"/>
      <c r="J64" s="118">
        <f>J60+J62</f>
        <v>772261239.86255705</v>
      </c>
    </row>
    <row r="65" spans="1:12" x14ac:dyDescent="0.2">
      <c r="A65" s="132"/>
      <c r="B65" s="117"/>
      <c r="C65" s="145"/>
      <c r="D65" s="125"/>
      <c r="E65" s="125"/>
      <c r="F65" s="125"/>
      <c r="G65" s="125"/>
      <c r="H65" s="125"/>
      <c r="I65" s="125"/>
      <c r="J65" s="114"/>
    </row>
    <row r="66" spans="1:12" x14ac:dyDescent="0.2">
      <c r="A66" s="132"/>
      <c r="B66" s="189" t="s">
        <v>100</v>
      </c>
      <c r="C66" s="145"/>
      <c r="D66" s="125"/>
      <c r="E66" s="125"/>
      <c r="F66" s="125"/>
      <c r="G66" s="125"/>
      <c r="H66" s="125"/>
      <c r="I66" s="125"/>
      <c r="J66" s="114"/>
    </row>
    <row r="67" spans="1:12" ht="13.5" thickBot="1" x14ac:dyDescent="0.25">
      <c r="A67" s="111" t="s">
        <v>42</v>
      </c>
      <c r="B67" s="190"/>
      <c r="G67" s="147" t="s">
        <v>101</v>
      </c>
    </row>
    <row r="68" spans="1:12" x14ac:dyDescent="0.2">
      <c r="A68" s="132">
        <f>A64+1</f>
        <v>40</v>
      </c>
      <c r="B68" s="180"/>
      <c r="C68" s="125"/>
      <c r="D68" s="123" t="s">
        <v>102</v>
      </c>
      <c r="E68" s="118">
        <f>J64</f>
        <v>772261239.86255705</v>
      </c>
      <c r="F68" s="125"/>
      <c r="G68" s="125" t="str">
        <f>"Line "&amp;A64&amp;""</f>
        <v>Line 39</v>
      </c>
      <c r="H68" s="125"/>
      <c r="I68" s="125"/>
      <c r="J68" s="191" t="s">
        <v>103</v>
      </c>
      <c r="L68" s="81"/>
    </row>
    <row r="69" spans="1:12" x14ac:dyDescent="0.2">
      <c r="A69" s="132">
        <f>A68+1</f>
        <v>41</v>
      </c>
      <c r="B69" s="180"/>
      <c r="C69" s="125"/>
      <c r="D69" s="123" t="s">
        <v>104</v>
      </c>
      <c r="E69" s="192">
        <f>'[15]28-FFU'!D22</f>
        <v>9.1427999999999995E-3</v>
      </c>
      <c r="F69" s="125"/>
      <c r="G69" s="125" t="str">
        <f>"28-FFU, L "&amp;'[15]28-FFU'!A22&amp;""</f>
        <v>28-FFU, L 5</v>
      </c>
      <c r="H69" s="125"/>
      <c r="I69" s="125"/>
      <c r="J69" s="193" t="s">
        <v>161</v>
      </c>
      <c r="L69" s="194"/>
    </row>
    <row r="70" spans="1:12" x14ac:dyDescent="0.2">
      <c r="A70" s="132">
        <f>A69+1</f>
        <v>42</v>
      </c>
      <c r="B70" s="180"/>
      <c r="C70" s="125"/>
      <c r="D70" s="127" t="s">
        <v>105</v>
      </c>
      <c r="E70" s="118">
        <f>E68*'[15]28-FFU'!D22</f>
        <v>7060630.063815386</v>
      </c>
      <c r="F70" s="125"/>
      <c r="G70" s="125" t="str">
        <f>"Line "&amp;A68&amp;" * Line "&amp;A69&amp;""</f>
        <v>Line 40 * Line 41</v>
      </c>
      <c r="H70" s="125"/>
      <c r="I70" s="125"/>
      <c r="J70" s="195">
        <f>E73</f>
        <v>780908248.96529806</v>
      </c>
      <c r="L70" s="194"/>
    </row>
    <row r="71" spans="1:12" x14ac:dyDescent="0.2">
      <c r="A71" s="132">
        <f>A70+1</f>
        <v>43</v>
      </c>
      <c r="B71" s="180"/>
      <c r="C71" s="125"/>
      <c r="D71" s="123" t="s">
        <v>106</v>
      </c>
      <c r="E71" s="192">
        <f>'[15]28-FFU'!E22</f>
        <v>2.0541999999999999E-3</v>
      </c>
      <c r="F71" s="125"/>
      <c r="G71" s="125" t="str">
        <f>"28-FFU, L "&amp;'[15]28-FFU'!A22&amp;""</f>
        <v>28-FFU, L 5</v>
      </c>
      <c r="H71" s="125"/>
      <c r="I71" s="125"/>
      <c r="J71" s="196">
        <v>780549546</v>
      </c>
    </row>
    <row r="72" spans="1:12" ht="13.5" thickBot="1" x14ac:dyDescent="0.25">
      <c r="A72" s="132">
        <f>A71+1</f>
        <v>44</v>
      </c>
      <c r="B72" s="180"/>
      <c r="C72" s="125"/>
      <c r="D72" s="123" t="s">
        <v>107</v>
      </c>
      <c r="E72" s="118">
        <f>E68*'[15]28-FFU'!E22</f>
        <v>1586379.0389256647</v>
      </c>
      <c r="F72" s="125"/>
      <c r="G72" s="125" t="str">
        <f>"Line "&amp;A70&amp;" * Line "&amp;A71&amp;""</f>
        <v>Line 42 * Line 43</v>
      </c>
      <c r="H72" s="125"/>
      <c r="I72" s="125"/>
      <c r="J72" s="197">
        <f>J70-J71</f>
        <v>358702.9652980566</v>
      </c>
    </row>
    <row r="73" spans="1:12" x14ac:dyDescent="0.2">
      <c r="A73" s="132">
        <f>A72+1</f>
        <v>45</v>
      </c>
      <c r="B73" s="180"/>
      <c r="C73" s="125"/>
      <c r="D73" s="123" t="s">
        <v>108</v>
      </c>
      <c r="E73" s="118">
        <f>E68+E70+E72</f>
        <v>780908248.96529806</v>
      </c>
      <c r="F73" s="125"/>
      <c r="G73" s="125" t="str">
        <f>"L "&amp;A68&amp;" + L "&amp;A70&amp;" + L "&amp;A72&amp;""</f>
        <v>L 40 + L 42 + L 44</v>
      </c>
      <c r="H73" s="125"/>
      <c r="I73" s="125"/>
      <c r="J73" s="125"/>
    </row>
    <row r="74" spans="1:12" x14ac:dyDescent="0.2">
      <c r="A74" s="125"/>
      <c r="B74" s="198" t="s">
        <v>109</v>
      </c>
      <c r="C74" s="125"/>
      <c r="D74" s="127"/>
      <c r="E74" s="114"/>
      <c r="F74" s="125"/>
      <c r="G74" s="125"/>
      <c r="H74" s="62"/>
      <c r="I74" s="125"/>
      <c r="J74" s="125"/>
    </row>
    <row r="75" spans="1:12" x14ac:dyDescent="0.2">
      <c r="A75" s="132"/>
      <c r="B75" s="145" t="s">
        <v>110</v>
      </c>
      <c r="C75" s="189"/>
      <c r="D75" s="127"/>
      <c r="E75" s="114"/>
      <c r="F75" s="125"/>
      <c r="G75" s="125"/>
      <c r="H75" s="125"/>
      <c r="I75" s="125"/>
      <c r="J75" s="125"/>
    </row>
    <row r="76" spans="1:12" x14ac:dyDescent="0.2">
      <c r="A76" s="132"/>
      <c r="B76" s="145" t="s">
        <v>111</v>
      </c>
      <c r="C76" s="189"/>
      <c r="D76" s="127"/>
      <c r="E76" s="114"/>
      <c r="F76" s="125"/>
      <c r="G76" s="125"/>
      <c r="H76" s="125"/>
      <c r="I76" s="125"/>
      <c r="J76" s="125"/>
    </row>
    <row r="77" spans="1:12" x14ac:dyDescent="0.2">
      <c r="A77" s="132"/>
      <c r="B77" s="176" t="s">
        <v>112</v>
      </c>
      <c r="C77" s="145"/>
      <c r="D77" s="127"/>
      <c r="E77" s="114"/>
      <c r="F77" s="125"/>
      <c r="G77" s="125"/>
      <c r="H77" s="125"/>
      <c r="I77" s="125"/>
      <c r="J77" s="125"/>
    </row>
    <row r="78" spans="1:12" x14ac:dyDescent="0.2">
      <c r="A78" s="132"/>
      <c r="B78" s="176" t="s">
        <v>113</v>
      </c>
      <c r="C78" s="125"/>
      <c r="D78" s="127"/>
      <c r="E78" s="114"/>
      <c r="F78" s="125"/>
      <c r="G78" s="125"/>
      <c r="H78" s="125"/>
      <c r="I78" s="125"/>
      <c r="J78" s="125"/>
    </row>
    <row r="79" spans="1:12" x14ac:dyDescent="0.2">
      <c r="A79" s="132"/>
      <c r="B79" s="125"/>
      <c r="C79" s="125"/>
      <c r="D79" s="125"/>
      <c r="E79" s="125"/>
      <c r="F79" s="125"/>
      <c r="G79" s="125"/>
      <c r="H79" s="125"/>
      <c r="I79" s="125"/>
      <c r="J79" s="125"/>
    </row>
    <row r="80" spans="1:12" x14ac:dyDescent="0.2">
      <c r="A80" s="132"/>
      <c r="B80" s="145" t="s">
        <v>114</v>
      </c>
      <c r="C80" s="125"/>
      <c r="D80" s="125"/>
      <c r="E80" s="125"/>
      <c r="F80" s="125"/>
      <c r="G80" s="125"/>
      <c r="H80" s="125"/>
      <c r="I80" s="125"/>
      <c r="J80" s="125"/>
    </row>
    <row r="81" spans="1:12" x14ac:dyDescent="0.2">
      <c r="A81" s="132"/>
      <c r="B81" s="145"/>
      <c r="C81" s="145" t="s">
        <v>115</v>
      </c>
      <c r="D81" s="125"/>
      <c r="E81" s="125"/>
      <c r="F81" s="125"/>
      <c r="G81" s="125"/>
      <c r="H81" s="125"/>
      <c r="I81" s="125"/>
      <c r="J81" s="125"/>
    </row>
    <row r="82" spans="1:12" x14ac:dyDescent="0.2">
      <c r="A82" s="132"/>
      <c r="B82" s="145"/>
      <c r="C82" s="125"/>
      <c r="D82" s="125"/>
      <c r="E82" s="125"/>
      <c r="F82" s="125"/>
      <c r="G82" s="125"/>
      <c r="H82" s="125"/>
      <c r="I82" s="125"/>
      <c r="J82" s="132" t="s">
        <v>116</v>
      </c>
    </row>
    <row r="83" spans="1:12" x14ac:dyDescent="0.2">
      <c r="A83" s="132"/>
      <c r="B83" s="125"/>
      <c r="C83" s="125"/>
      <c r="D83" s="125"/>
      <c r="E83" s="73" t="s">
        <v>117</v>
      </c>
      <c r="F83" s="199" t="s">
        <v>101</v>
      </c>
      <c r="G83" s="73" t="s">
        <v>118</v>
      </c>
      <c r="H83" s="73" t="s">
        <v>119</v>
      </c>
      <c r="I83" s="125"/>
      <c r="J83" s="73" t="s">
        <v>120</v>
      </c>
    </row>
    <row r="84" spans="1:12" x14ac:dyDescent="0.2">
      <c r="B84" s="200" t="s">
        <v>121</v>
      </c>
      <c r="C84" s="145" t="s">
        <v>122</v>
      </c>
      <c r="D84" s="125"/>
      <c r="E84" s="201">
        <f>'[15]1-BaseTRR'!K85</f>
        <v>9.8000000000000004E-2</v>
      </c>
      <c r="F84" s="125" t="str">
        <f>"1-Base TRR L "&amp;'[15]1-BaseTRR'!A85&amp;""</f>
        <v>1-Base TRR L 49</v>
      </c>
      <c r="G84" s="202" t="s">
        <v>162</v>
      </c>
      <c r="H84" s="203" t="s">
        <v>163</v>
      </c>
      <c r="I84" s="145"/>
      <c r="J84" s="204">
        <v>365</v>
      </c>
      <c r="K84" s="145"/>
      <c r="L84" s="145"/>
    </row>
    <row r="85" spans="1:12" x14ac:dyDescent="0.2">
      <c r="B85" s="200" t="s">
        <v>123</v>
      </c>
      <c r="C85" s="145" t="s">
        <v>124</v>
      </c>
      <c r="D85" s="125"/>
      <c r="E85" s="205">
        <v>9.8000000000000004E-2</v>
      </c>
      <c r="F85" s="206" t="s">
        <v>125</v>
      </c>
      <c r="G85" s="202" t="s">
        <v>126</v>
      </c>
      <c r="H85" s="203" t="s">
        <v>126</v>
      </c>
      <c r="I85" s="145"/>
      <c r="J85" s="204">
        <v>0</v>
      </c>
      <c r="K85" s="145"/>
      <c r="L85" s="145"/>
    </row>
    <row r="86" spans="1:12" x14ac:dyDescent="0.2">
      <c r="B86" s="200" t="s">
        <v>127</v>
      </c>
      <c r="C86" s="145"/>
      <c r="D86" s="125"/>
      <c r="E86" s="207"/>
      <c r="F86" s="206"/>
      <c r="G86" s="208"/>
      <c r="H86" s="208"/>
      <c r="I86" s="123" t="s">
        <v>128</v>
      </c>
      <c r="J86" s="145">
        <f>SUM(J84:J85)</f>
        <v>365</v>
      </c>
      <c r="K86" s="145"/>
      <c r="L86" s="145"/>
    </row>
    <row r="87" spans="1:12" x14ac:dyDescent="0.2">
      <c r="A87" s="125"/>
      <c r="B87" s="200" t="s">
        <v>129</v>
      </c>
      <c r="C87" s="145" t="s">
        <v>130</v>
      </c>
      <c r="D87" s="125"/>
      <c r="E87" s="201">
        <f>((E84*J84) + (E85* J85)) / J86</f>
        <v>9.8000000000000004E-2</v>
      </c>
      <c r="F87" s="145" t="s">
        <v>131</v>
      </c>
      <c r="G87" s="125"/>
      <c r="H87" s="145"/>
      <c r="I87" s="145"/>
      <c r="J87" s="145"/>
      <c r="K87" s="145"/>
      <c r="L87" s="145"/>
    </row>
    <row r="88" spans="1:12" x14ac:dyDescent="0.2">
      <c r="A88" s="132"/>
      <c r="B88" s="145"/>
      <c r="C88" s="125"/>
      <c r="D88" s="125"/>
      <c r="E88" s="125"/>
      <c r="F88" s="125"/>
      <c r="G88" s="125"/>
      <c r="H88" s="145"/>
      <c r="I88" s="145"/>
      <c r="J88" s="145"/>
      <c r="K88" s="145"/>
      <c r="L88" s="145"/>
    </row>
    <row r="89" spans="1:12" x14ac:dyDescent="0.2">
      <c r="A89" s="132"/>
      <c r="B89" s="145" t="s">
        <v>132</v>
      </c>
      <c r="C89" s="125"/>
      <c r="D89" s="125"/>
      <c r="E89" s="125"/>
      <c r="F89" s="125"/>
      <c r="G89" s="125"/>
      <c r="H89" s="145"/>
      <c r="I89" s="145"/>
      <c r="J89" s="145"/>
      <c r="K89" s="145"/>
      <c r="L89" s="145"/>
    </row>
    <row r="90" spans="1:12" x14ac:dyDescent="0.2">
      <c r="A90" s="132"/>
      <c r="B90" s="145"/>
      <c r="C90" s="125"/>
      <c r="D90" s="125"/>
      <c r="E90" s="199" t="s">
        <v>101</v>
      </c>
      <c r="F90" s="125"/>
      <c r="G90" s="125"/>
      <c r="H90" s="145"/>
      <c r="I90" s="145"/>
      <c r="J90" s="145"/>
      <c r="K90" s="145"/>
      <c r="L90" s="145"/>
    </row>
    <row r="91" spans="1:12" x14ac:dyDescent="0.2">
      <c r="A91" s="125"/>
      <c r="B91" s="200" t="s">
        <v>133</v>
      </c>
      <c r="C91" s="145" t="s">
        <v>134</v>
      </c>
      <c r="D91" s="125"/>
      <c r="E91" s="107" t="s">
        <v>135</v>
      </c>
      <c r="F91" s="107"/>
      <c r="G91" s="107"/>
      <c r="H91" s="204"/>
      <c r="I91" s="204"/>
      <c r="J91" s="204"/>
      <c r="K91" s="145"/>
      <c r="L91" s="145"/>
    </row>
    <row r="92" spans="1:12" x14ac:dyDescent="0.2">
      <c r="B92" s="200" t="s">
        <v>136</v>
      </c>
      <c r="C92" s="145" t="s">
        <v>137</v>
      </c>
      <c r="D92" s="125"/>
      <c r="E92" s="107" t="s">
        <v>135</v>
      </c>
      <c r="F92" s="107"/>
      <c r="G92" s="107"/>
      <c r="H92" s="204"/>
      <c r="I92" s="204"/>
      <c r="J92" s="204"/>
      <c r="K92" s="145"/>
      <c r="L92" s="145"/>
    </row>
    <row r="93" spans="1:12" x14ac:dyDescent="0.2">
      <c r="B93" s="125"/>
      <c r="C93" s="145"/>
      <c r="D93" s="125"/>
      <c r="E93" s="208"/>
      <c r="F93" s="125"/>
      <c r="G93" s="125"/>
      <c r="H93" s="125"/>
      <c r="I93" s="145"/>
      <c r="J93" s="145"/>
      <c r="K93" s="145"/>
      <c r="L93" s="145"/>
    </row>
    <row r="94" spans="1:12" x14ac:dyDescent="0.2">
      <c r="B94" s="125"/>
      <c r="C94" s="125"/>
      <c r="D94" s="125"/>
      <c r="E94" s="73" t="s">
        <v>117</v>
      </c>
      <c r="F94" s="199" t="s">
        <v>101</v>
      </c>
      <c r="G94" s="125"/>
      <c r="H94" s="145"/>
      <c r="I94" s="145"/>
      <c r="J94" s="125"/>
    </row>
    <row r="95" spans="1:12" x14ac:dyDescent="0.2">
      <c r="B95" s="200" t="s">
        <v>138</v>
      </c>
      <c r="C95" s="145" t="s">
        <v>139</v>
      </c>
      <c r="D95" s="145"/>
      <c r="E95" s="129">
        <f>'[15]1-BaseTRR'!K88</f>
        <v>2.3022562564127422E-2</v>
      </c>
      <c r="F95" s="125" t="str">
        <f>"1-Base TRR L "&amp;'[15]1-BaseTRR'!A88&amp;""</f>
        <v>1-Base TRR L 50</v>
      </c>
      <c r="G95" s="125"/>
      <c r="H95" s="145"/>
      <c r="I95" s="145"/>
      <c r="J95" s="125"/>
    </row>
    <row r="96" spans="1:12" x14ac:dyDescent="0.2">
      <c r="B96" s="200" t="s">
        <v>140</v>
      </c>
      <c r="C96" s="145" t="s">
        <v>141</v>
      </c>
      <c r="D96" s="125"/>
      <c r="E96" s="129">
        <f>'[15]1-BaseTRR'!K89</f>
        <v>4.7975125400429143E-3</v>
      </c>
      <c r="F96" s="125" t="str">
        <f>"1-Base TRR L "&amp;'[15]1-BaseTRR'!A89&amp;""</f>
        <v>1-Base TRR L 51</v>
      </c>
      <c r="G96" s="125"/>
      <c r="H96" s="145"/>
      <c r="I96" s="145"/>
      <c r="J96" s="125"/>
    </row>
    <row r="97" spans="1:10" x14ac:dyDescent="0.2">
      <c r="B97" s="200" t="s">
        <v>142</v>
      </c>
      <c r="C97" s="145" t="s">
        <v>143</v>
      </c>
      <c r="D97" s="125"/>
      <c r="E97" s="128">
        <f>('[15]1-BaseTRR'!K80) * E87</f>
        <v>4.6722103310691751E-2</v>
      </c>
      <c r="F97" s="125" t="str">
        <f>"1-Base TRR L "&amp;'[15]1-BaseTRR'!A80&amp;" * Line d"</f>
        <v>1-Base TRR L 46 * Line d</v>
      </c>
      <c r="G97" s="145"/>
      <c r="H97" s="145"/>
      <c r="I97" s="125"/>
      <c r="J97" s="125"/>
    </row>
    <row r="98" spans="1:10" x14ac:dyDescent="0.2">
      <c r="A98" s="125"/>
      <c r="B98" s="132" t="s">
        <v>144</v>
      </c>
      <c r="C98" s="124" t="s">
        <v>73</v>
      </c>
      <c r="D98" s="125"/>
      <c r="E98" s="182">
        <f>SUM(E95:E97)</f>
        <v>7.454217841486209E-2</v>
      </c>
      <c r="F98" s="114" t="str">
        <f>"Sum of Lines "&amp;B92&amp;" to "&amp;B96&amp;""</f>
        <v>Sum of Lines f to h</v>
      </c>
      <c r="G98" s="209"/>
      <c r="H98" s="125"/>
      <c r="I98" s="125"/>
      <c r="J98" s="210"/>
    </row>
    <row r="99" spans="1:10" x14ac:dyDescent="0.2">
      <c r="A99" s="132"/>
      <c r="B99" s="125"/>
      <c r="C99" s="63"/>
      <c r="D99" s="64"/>
      <c r="E99" s="114"/>
      <c r="F99" s="114"/>
      <c r="G99" s="209"/>
      <c r="H99" s="114"/>
      <c r="I99" s="125"/>
      <c r="J99" s="210"/>
    </row>
    <row r="100" spans="1:10" x14ac:dyDescent="0.2">
      <c r="A100" s="132"/>
      <c r="B100" s="145" t="s">
        <v>145</v>
      </c>
      <c r="C100" s="125"/>
      <c r="D100" s="125"/>
      <c r="E100" s="125"/>
      <c r="F100" s="125"/>
      <c r="G100" s="125"/>
      <c r="H100" s="125"/>
      <c r="I100" s="125"/>
      <c r="J100" s="125"/>
    </row>
    <row r="101" spans="1:10" x14ac:dyDescent="0.2">
      <c r="A101" s="132"/>
      <c r="B101" s="125"/>
      <c r="C101" s="125"/>
      <c r="D101" s="125"/>
      <c r="E101" s="125"/>
      <c r="F101" s="125"/>
      <c r="G101" s="125"/>
      <c r="H101" s="125"/>
      <c r="I101" s="125"/>
      <c r="J101" s="125"/>
    </row>
    <row r="102" spans="1:10" x14ac:dyDescent="0.2">
      <c r="A102" s="132"/>
      <c r="B102" s="125"/>
      <c r="C102" s="125"/>
      <c r="D102" s="125"/>
      <c r="E102" s="73" t="s">
        <v>117</v>
      </c>
      <c r="F102" s="199" t="s">
        <v>101</v>
      </c>
      <c r="G102" s="125"/>
      <c r="H102" s="125"/>
      <c r="I102" s="125"/>
      <c r="J102" s="125"/>
    </row>
    <row r="103" spans="1:10" x14ac:dyDescent="0.2">
      <c r="A103" s="125"/>
      <c r="B103" s="200" t="s">
        <v>146</v>
      </c>
      <c r="C103" s="125"/>
      <c r="D103" s="125"/>
      <c r="E103" s="129">
        <f>E96+E97</f>
        <v>5.1519615850734668E-2</v>
      </c>
      <c r="F103" s="114" t="str">
        <f>"Sum of Lines "&amp;B95&amp;" to "&amp;B96&amp;""</f>
        <v>Sum of Lines g to h</v>
      </c>
      <c r="G103" s="125"/>
      <c r="H103" s="125"/>
      <c r="I103" s="125"/>
      <c r="J103" s="125"/>
    </row>
    <row r="104" spans="1:10" x14ac:dyDescent="0.2">
      <c r="A104" s="132"/>
      <c r="B104" s="125"/>
      <c r="C104" s="125"/>
      <c r="D104" s="125"/>
      <c r="E104" s="129"/>
      <c r="F104" s="114"/>
      <c r="G104" s="125"/>
      <c r="H104" s="125"/>
      <c r="I104" s="125"/>
      <c r="J104" s="125"/>
    </row>
    <row r="105" spans="1:10" x14ac:dyDescent="0.2">
      <c r="A105" s="132"/>
      <c r="B105" s="176" t="s">
        <v>147</v>
      </c>
      <c r="C105" s="125"/>
      <c r="D105" s="125"/>
      <c r="E105" s="209"/>
      <c r="F105" s="209"/>
      <c r="G105" s="209"/>
      <c r="H105" s="114"/>
      <c r="I105" s="125"/>
      <c r="J105" s="125"/>
    </row>
    <row r="106" spans="1:10" x14ac:dyDescent="0.2">
      <c r="A106" s="132"/>
      <c r="B106" s="206" t="s">
        <v>148</v>
      </c>
      <c r="C106" s="125"/>
      <c r="D106" s="125"/>
      <c r="E106" s="125"/>
      <c r="F106" s="125"/>
      <c r="G106" s="125"/>
      <c r="H106" s="125"/>
      <c r="I106" s="125"/>
      <c r="J106" s="125"/>
    </row>
    <row r="107" spans="1:10" x14ac:dyDescent="0.2">
      <c r="A107" s="110"/>
      <c r="B107" s="206" t="s">
        <v>149</v>
      </c>
      <c r="C107" s="125"/>
      <c r="D107" s="132"/>
      <c r="E107" s="132"/>
      <c r="F107" s="132"/>
      <c r="G107" s="132"/>
      <c r="H107" s="132"/>
      <c r="I107" s="125"/>
      <c r="J107" s="125"/>
    </row>
    <row r="108" spans="1:10" x14ac:dyDescent="0.2">
      <c r="A108" s="110"/>
      <c r="B108" s="176" t="s">
        <v>150</v>
      </c>
      <c r="C108" s="125"/>
      <c r="D108" s="132"/>
      <c r="E108" s="132"/>
      <c r="F108" s="132"/>
      <c r="G108" s="132"/>
      <c r="H108" s="132"/>
      <c r="I108" s="125"/>
      <c r="J108" s="125"/>
    </row>
    <row r="109" spans="1:10" x14ac:dyDescent="0.2">
      <c r="A109" s="110"/>
      <c r="B109" s="125" t="s">
        <v>151</v>
      </c>
      <c r="C109" s="65"/>
      <c r="D109" s="65"/>
      <c r="E109" s="73"/>
      <c r="F109" s="73"/>
      <c r="G109" s="73"/>
      <c r="H109" s="73"/>
      <c r="I109" s="125"/>
      <c r="J109" s="125"/>
    </row>
    <row r="110" spans="1:10" x14ac:dyDescent="0.2">
      <c r="A110" s="110"/>
    </row>
    <row r="111" spans="1:10" x14ac:dyDescent="0.2">
      <c r="A111" s="110"/>
    </row>
    <row r="112" spans="1:10" x14ac:dyDescent="0.2">
      <c r="A112" s="110"/>
    </row>
    <row r="113" spans="1:10" x14ac:dyDescent="0.2">
      <c r="A113" s="110"/>
      <c r="C113" s="63"/>
      <c r="E113" s="114"/>
      <c r="F113" s="114"/>
      <c r="H113" s="115"/>
      <c r="J113" s="211"/>
    </row>
    <row r="114" spans="1:10" x14ac:dyDescent="0.2">
      <c r="A114" s="110"/>
      <c r="C114" s="63"/>
      <c r="E114" s="114"/>
      <c r="F114" s="114"/>
      <c r="H114" s="115"/>
      <c r="J114" s="211"/>
    </row>
    <row r="115" spans="1:10" x14ac:dyDescent="0.2">
      <c r="A115" s="111"/>
      <c r="C115" s="63"/>
      <c r="E115" s="114"/>
      <c r="F115" s="114"/>
      <c r="H115" s="115"/>
      <c r="J115" s="211"/>
    </row>
    <row r="116" spans="1:10" x14ac:dyDescent="0.2">
      <c r="A116" s="110"/>
      <c r="D116" s="66"/>
      <c r="E116" s="114"/>
      <c r="F116" s="114"/>
      <c r="G116" s="116"/>
      <c r="H116" s="115"/>
      <c r="J116" s="211"/>
    </row>
    <row r="117" spans="1:10" x14ac:dyDescent="0.2">
      <c r="A117" s="110"/>
      <c r="C117" s="63"/>
      <c r="D117" s="146"/>
      <c r="E117" s="120"/>
      <c r="F117" s="115"/>
      <c r="G117" s="116"/>
      <c r="H117" s="115"/>
      <c r="J117" s="211"/>
    </row>
    <row r="118" spans="1:10" x14ac:dyDescent="0.2">
      <c r="A118" s="110"/>
      <c r="C118" s="63"/>
      <c r="D118" s="146"/>
      <c r="E118" s="115"/>
      <c r="F118" s="115"/>
      <c r="G118" s="116"/>
      <c r="H118" s="115"/>
      <c r="J118" s="211"/>
    </row>
    <row r="119" spans="1:10" x14ac:dyDescent="0.2">
      <c r="A119" s="110"/>
    </row>
    <row r="120" spans="1:10" x14ac:dyDescent="0.2">
      <c r="A120" s="110"/>
      <c r="B120" s="130"/>
    </row>
    <row r="121" spans="1:10" x14ac:dyDescent="0.2">
      <c r="A121" s="110"/>
    </row>
    <row r="122" spans="1:10" x14ac:dyDescent="0.2">
      <c r="A122" s="110"/>
    </row>
    <row r="123" spans="1:10" x14ac:dyDescent="0.2">
      <c r="A123" s="110"/>
      <c r="F123" s="110"/>
    </row>
    <row r="124" spans="1:10" x14ac:dyDescent="0.2">
      <c r="A124" s="110"/>
      <c r="F124" s="110"/>
    </row>
    <row r="125" spans="1:10" x14ac:dyDescent="0.2">
      <c r="A125" s="110"/>
      <c r="D125" s="110"/>
      <c r="E125" s="110"/>
      <c r="F125" s="110"/>
      <c r="H125" s="110"/>
    </row>
    <row r="126" spans="1:10" x14ac:dyDescent="0.2">
      <c r="A126" s="110"/>
      <c r="D126" s="110"/>
      <c r="E126" s="110"/>
      <c r="F126" s="110"/>
      <c r="G126" s="110"/>
      <c r="H126" s="212"/>
    </row>
    <row r="127" spans="1:10" x14ac:dyDescent="0.2">
      <c r="A127" s="111"/>
      <c r="C127" s="67"/>
      <c r="D127" s="67"/>
      <c r="E127" s="112"/>
      <c r="F127" s="109"/>
      <c r="G127" s="112"/>
      <c r="H127" s="212"/>
    </row>
    <row r="128" spans="1:10" x14ac:dyDescent="0.2">
      <c r="A128" s="110"/>
      <c r="C128" s="68"/>
      <c r="D128" s="64"/>
      <c r="E128" s="114"/>
      <c r="F128" s="114"/>
      <c r="G128" s="201"/>
      <c r="H128" s="115"/>
    </row>
    <row r="129" spans="1:8" x14ac:dyDescent="0.2">
      <c r="A129" s="110"/>
      <c r="C129" s="63"/>
      <c r="D129" s="64"/>
      <c r="E129" s="114"/>
      <c r="F129" s="114"/>
      <c r="G129" s="201"/>
      <c r="H129" s="115"/>
    </row>
    <row r="130" spans="1:8" x14ac:dyDescent="0.2">
      <c r="A130" s="110"/>
      <c r="C130" s="63"/>
      <c r="D130" s="64"/>
      <c r="E130" s="114"/>
      <c r="F130" s="114"/>
      <c r="G130" s="201"/>
      <c r="H130" s="115"/>
    </row>
    <row r="131" spans="1:8" x14ac:dyDescent="0.2">
      <c r="A131" s="110"/>
      <c r="C131" s="68"/>
      <c r="D131" s="64"/>
      <c r="E131" s="114"/>
      <c r="F131" s="114"/>
      <c r="G131" s="201"/>
      <c r="H131" s="115"/>
    </row>
    <row r="132" spans="1:8" x14ac:dyDescent="0.2">
      <c r="A132" s="110"/>
      <c r="C132" s="63"/>
      <c r="D132" s="64"/>
      <c r="E132" s="114"/>
      <c r="F132" s="114"/>
      <c r="G132" s="201"/>
      <c r="H132" s="115"/>
    </row>
    <row r="133" spans="1:8" x14ac:dyDescent="0.2">
      <c r="A133" s="110"/>
      <c r="C133" s="63"/>
      <c r="D133" s="64"/>
      <c r="E133" s="114"/>
      <c r="F133" s="114"/>
      <c r="G133" s="201"/>
      <c r="H133" s="115"/>
    </row>
    <row r="134" spans="1:8" x14ac:dyDescent="0.2">
      <c r="A134" s="110"/>
      <c r="C134" s="68"/>
      <c r="D134" s="64"/>
      <c r="E134" s="114"/>
      <c r="F134" s="114"/>
      <c r="G134" s="201"/>
      <c r="H134" s="115"/>
    </row>
    <row r="135" spans="1:8" x14ac:dyDescent="0.2">
      <c r="A135" s="110"/>
      <c r="C135" s="63"/>
      <c r="D135" s="64"/>
      <c r="E135" s="114"/>
      <c r="F135" s="114"/>
      <c r="G135" s="201"/>
      <c r="H135" s="115"/>
    </row>
    <row r="136" spans="1:8" x14ac:dyDescent="0.2">
      <c r="A136" s="110"/>
      <c r="C136" s="63"/>
      <c r="D136" s="64"/>
      <c r="E136" s="114"/>
      <c r="F136" s="114"/>
      <c r="G136" s="201"/>
      <c r="H136" s="115"/>
    </row>
    <row r="137" spans="1:8" x14ac:dyDescent="0.2">
      <c r="A137" s="110"/>
      <c r="C137" s="68"/>
      <c r="D137" s="64"/>
      <c r="E137" s="114"/>
      <c r="F137" s="114"/>
      <c r="G137" s="201"/>
      <c r="H137" s="115"/>
    </row>
    <row r="138" spans="1:8" x14ac:dyDescent="0.2">
      <c r="A138" s="110"/>
      <c r="C138" s="68"/>
      <c r="D138" s="64"/>
      <c r="E138" s="114"/>
      <c r="F138" s="114"/>
      <c r="G138" s="201"/>
      <c r="H138" s="115"/>
    </row>
    <row r="139" spans="1:8" x14ac:dyDescent="0.2">
      <c r="A139" s="110"/>
      <c r="C139" s="63"/>
      <c r="D139" s="64"/>
      <c r="E139" s="114"/>
      <c r="F139" s="114"/>
      <c r="G139" s="201"/>
      <c r="H139" s="120"/>
    </row>
    <row r="140" spans="1:8" x14ac:dyDescent="0.2">
      <c r="A140" s="110"/>
      <c r="E140" s="125"/>
      <c r="F140" s="125"/>
      <c r="G140" s="125"/>
      <c r="H140" s="115"/>
    </row>
    <row r="141" spans="1:8" x14ac:dyDescent="0.2">
      <c r="A141" s="110"/>
      <c r="C141" s="63"/>
      <c r="D141" s="64"/>
      <c r="E141" s="125"/>
      <c r="F141" s="213"/>
      <c r="G141" s="201"/>
      <c r="H141" s="194"/>
    </row>
    <row r="142" spans="1:8" x14ac:dyDescent="0.2">
      <c r="A142" s="110"/>
      <c r="B142" s="130"/>
      <c r="C142" s="63"/>
      <c r="D142" s="64"/>
      <c r="E142" s="125"/>
      <c r="F142" s="213"/>
      <c r="G142" s="201"/>
      <c r="H142" s="194"/>
    </row>
    <row r="143" spans="1:8" x14ac:dyDescent="0.2">
      <c r="A143" s="111"/>
      <c r="B143" s="130"/>
      <c r="C143" s="63"/>
      <c r="D143" s="64"/>
      <c r="E143" s="125"/>
      <c r="F143" s="213"/>
      <c r="G143" s="201"/>
      <c r="H143" s="194"/>
    </row>
    <row r="144" spans="1:8" x14ac:dyDescent="0.2">
      <c r="A144" s="110"/>
      <c r="C144" s="63"/>
      <c r="D144" s="69"/>
      <c r="E144" s="114"/>
      <c r="F144" s="214"/>
      <c r="G144" s="201"/>
      <c r="H144" s="194"/>
    </row>
    <row r="145" spans="1:10" x14ac:dyDescent="0.2">
      <c r="A145" s="110"/>
      <c r="C145" s="63"/>
      <c r="D145" s="121"/>
      <c r="E145" s="114"/>
      <c r="F145" s="214"/>
      <c r="G145" s="201"/>
      <c r="H145" s="194"/>
    </row>
    <row r="146" spans="1:10" x14ac:dyDescent="0.2">
      <c r="A146" s="110"/>
      <c r="C146" s="63"/>
      <c r="D146" s="121"/>
      <c r="E146" s="120"/>
      <c r="F146" s="215"/>
      <c r="G146" s="201"/>
      <c r="H146" s="194"/>
    </row>
    <row r="147" spans="1:10" x14ac:dyDescent="0.2">
      <c r="A147" s="110"/>
      <c r="C147" s="63"/>
      <c r="D147" s="69"/>
      <c r="E147" s="115"/>
      <c r="F147" s="194"/>
      <c r="G147" s="201"/>
      <c r="H147" s="194"/>
    </row>
    <row r="148" spans="1:10" x14ac:dyDescent="0.2">
      <c r="A148" s="110"/>
      <c r="C148" s="63"/>
      <c r="D148" s="64"/>
      <c r="F148" s="194"/>
      <c r="G148" s="201"/>
      <c r="H148" s="194"/>
    </row>
    <row r="149" spans="1:10" x14ac:dyDescent="0.2">
      <c r="A149" s="110"/>
    </row>
    <row r="150" spans="1:10" x14ac:dyDescent="0.2">
      <c r="A150" s="110"/>
    </row>
    <row r="151" spans="1:10" x14ac:dyDescent="0.2">
      <c r="A151" s="110"/>
    </row>
    <row r="152" spans="1:10" x14ac:dyDescent="0.2">
      <c r="A152" s="110"/>
      <c r="B152" s="130"/>
    </row>
    <row r="153" spans="1:10" x14ac:dyDescent="0.2">
      <c r="A153" s="110"/>
      <c r="B153" s="116"/>
    </row>
    <row r="154" spans="1:10" x14ac:dyDescent="0.2">
      <c r="A154" s="110"/>
      <c r="B154" s="116"/>
    </row>
    <row r="155" spans="1:10" x14ac:dyDescent="0.2">
      <c r="A155" s="110"/>
      <c r="B155" s="116"/>
    </row>
    <row r="156" spans="1:10" x14ac:dyDescent="0.2">
      <c r="A156" s="110"/>
    </row>
    <row r="157" spans="1:10" x14ac:dyDescent="0.2">
      <c r="A157" s="110"/>
      <c r="B157" s="130"/>
    </row>
    <row r="158" spans="1:10" x14ac:dyDescent="0.2">
      <c r="A158" s="110"/>
    </row>
    <row r="159" spans="1:10" x14ac:dyDescent="0.2">
      <c r="A159" s="111"/>
      <c r="C159" s="67"/>
      <c r="D159" s="112"/>
      <c r="G159" s="125"/>
      <c r="H159" s="125"/>
      <c r="I159" s="125"/>
      <c r="J159" s="125"/>
    </row>
    <row r="160" spans="1:10" x14ac:dyDescent="0.2">
      <c r="A160" s="110"/>
      <c r="C160" s="68"/>
      <c r="D160" s="216"/>
      <c r="F160" s="217"/>
      <c r="G160" s="125"/>
      <c r="H160" s="125"/>
      <c r="I160" s="125"/>
      <c r="J160" s="125"/>
    </row>
    <row r="161" spans="1:10" x14ac:dyDescent="0.2">
      <c r="A161" s="110"/>
      <c r="C161" s="63"/>
      <c r="D161" s="216"/>
      <c r="F161" s="217"/>
      <c r="G161" s="125"/>
      <c r="H161" s="125"/>
      <c r="I161" s="125"/>
      <c r="J161" s="125"/>
    </row>
    <row r="162" spans="1:10" x14ac:dyDescent="0.2">
      <c r="A162" s="110"/>
      <c r="C162" s="63"/>
      <c r="D162" s="216"/>
      <c r="F162" s="217"/>
      <c r="G162" s="125"/>
      <c r="H162" s="125"/>
      <c r="I162" s="125"/>
      <c r="J162" s="125"/>
    </row>
    <row r="163" spans="1:10" x14ac:dyDescent="0.2">
      <c r="A163" s="110"/>
      <c r="C163" s="68"/>
      <c r="D163" s="216"/>
      <c r="F163" s="217"/>
      <c r="G163" s="125"/>
      <c r="H163" s="125"/>
      <c r="I163" s="125"/>
      <c r="J163" s="125"/>
    </row>
    <row r="164" spans="1:10" x14ac:dyDescent="0.2">
      <c r="A164" s="110"/>
      <c r="C164" s="63"/>
      <c r="D164" s="216"/>
      <c r="F164" s="217"/>
      <c r="G164" s="125"/>
      <c r="H164" s="125"/>
      <c r="I164" s="125"/>
      <c r="J164" s="125"/>
    </row>
    <row r="165" spans="1:10" x14ac:dyDescent="0.2">
      <c r="A165" s="110"/>
      <c r="C165" s="63"/>
      <c r="D165" s="216"/>
      <c r="F165" s="217"/>
      <c r="G165" s="125"/>
      <c r="H165" s="125"/>
      <c r="I165" s="125"/>
      <c r="J165" s="125"/>
    </row>
    <row r="166" spans="1:10" x14ac:dyDescent="0.2">
      <c r="A166" s="110"/>
      <c r="C166" s="68"/>
      <c r="D166" s="216"/>
      <c r="F166" s="217"/>
      <c r="G166" s="125"/>
      <c r="H166" s="125"/>
      <c r="I166" s="125"/>
      <c r="J166" s="125"/>
    </row>
    <row r="167" spans="1:10" x14ac:dyDescent="0.2">
      <c r="A167" s="110"/>
      <c r="C167" s="63"/>
      <c r="D167" s="216"/>
      <c r="F167" s="217"/>
      <c r="G167" s="125"/>
      <c r="H167" s="125"/>
      <c r="I167" s="125"/>
      <c r="J167" s="125"/>
    </row>
    <row r="168" spans="1:10" x14ac:dyDescent="0.2">
      <c r="A168" s="110"/>
      <c r="C168" s="63"/>
      <c r="D168" s="216"/>
      <c r="F168" s="217"/>
      <c r="G168" s="125"/>
      <c r="H168" s="125"/>
      <c r="I168" s="125"/>
      <c r="J168" s="125"/>
    </row>
    <row r="169" spans="1:10" x14ac:dyDescent="0.2">
      <c r="A169" s="110"/>
      <c r="C169" s="68"/>
      <c r="D169" s="216"/>
      <c r="F169" s="217"/>
      <c r="G169" s="125"/>
      <c r="H169" s="125"/>
      <c r="I169" s="125"/>
      <c r="J169" s="125"/>
    </row>
    <row r="170" spans="1:10" x14ac:dyDescent="0.2">
      <c r="A170" s="110"/>
      <c r="C170" s="68"/>
      <c r="D170" s="216"/>
      <c r="F170" s="217"/>
    </row>
    <row r="171" spans="1:10" x14ac:dyDescent="0.2">
      <c r="A171" s="110"/>
      <c r="C171" s="63"/>
      <c r="D171" s="218"/>
      <c r="F171" s="219"/>
    </row>
    <row r="172" spans="1:10" x14ac:dyDescent="0.2">
      <c r="A172" s="110"/>
      <c r="C172" s="66"/>
      <c r="D172" s="216"/>
    </row>
  </sheetData>
  <pageMargins left="0.75" right="0.75" top="1" bottom="1" header="0.5" footer="0.5"/>
  <pageSetup scale="80" orientation="landscape" cellComments="asDisplayed" r:id="rId1"/>
  <headerFooter alignWithMargins="0">
    <oddHeader>&amp;CSchedule 4
True Up TRR
&amp;RTO9 Annual Update
Attachment 1</oddHeader>
    <oddFooter>&amp;R&amp;A</oddFooter>
  </headerFooter>
  <rowBreaks count="4" manualBreakCount="4">
    <brk id="46" max="9" man="1"/>
    <brk id="73" max="16383" man="1"/>
    <brk id="119" max="9" man="1"/>
    <brk id="1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12"/>
  <sheetViews>
    <sheetView topLeftCell="A49" zoomScaleNormal="100" zoomScaleSheetLayoutView="90" workbookViewId="0">
      <selection activeCell="E43" sqref="E43"/>
    </sheetView>
  </sheetViews>
  <sheetFormatPr defaultRowHeight="12.75" x14ac:dyDescent="0.2"/>
  <cols>
    <col min="1" max="1" width="4.7109375" style="74" customWidth="1"/>
    <col min="2" max="2" width="2.7109375" style="74" customWidth="1"/>
    <col min="3" max="3" width="6.7109375" style="74" customWidth="1"/>
    <col min="4" max="4" width="32.5703125" style="74" customWidth="1"/>
    <col min="5" max="5" width="14.7109375" style="74" customWidth="1"/>
    <col min="6" max="6" width="15.7109375" style="74" customWidth="1"/>
    <col min="7" max="8" width="14.7109375" style="74" customWidth="1"/>
    <col min="9" max="9" width="20" style="74" customWidth="1"/>
    <col min="10" max="10" width="15.85546875" style="74" customWidth="1"/>
    <col min="11" max="11" width="11" style="74" bestFit="1" customWidth="1"/>
    <col min="12" max="16384" width="9.140625" style="74"/>
  </cols>
  <sheetData>
    <row r="1" spans="1:24" x14ac:dyDescent="0.2">
      <c r="A1" s="220" t="s">
        <v>167</v>
      </c>
      <c r="F1" s="106" t="s">
        <v>164</v>
      </c>
      <c r="G1" s="107"/>
      <c r="H1" s="108"/>
      <c r="I1" s="108"/>
    </row>
    <row r="2" spans="1:24" x14ac:dyDescent="0.2">
      <c r="E2" s="109" t="s">
        <v>152</v>
      </c>
      <c r="F2" s="109" t="s">
        <v>153</v>
      </c>
      <c r="G2" s="109" t="s">
        <v>154</v>
      </c>
      <c r="H2" s="109" t="s">
        <v>155</v>
      </c>
      <c r="I2" s="108"/>
    </row>
    <row r="3" spans="1:24" x14ac:dyDescent="0.2">
      <c r="G3" s="108" t="s">
        <v>168</v>
      </c>
    </row>
    <row r="4" spans="1:24" x14ac:dyDescent="0.2">
      <c r="E4" s="110" t="s">
        <v>169</v>
      </c>
      <c r="F4" s="72" t="s">
        <v>165</v>
      </c>
      <c r="G4" s="110" t="s">
        <v>170</v>
      </c>
      <c r="I4" s="110"/>
    </row>
    <row r="5" spans="1:24" x14ac:dyDescent="0.2">
      <c r="A5" s="111" t="s">
        <v>42</v>
      </c>
      <c r="B5" s="112"/>
      <c r="C5" s="112" t="s">
        <v>171</v>
      </c>
      <c r="D5" s="112" t="s">
        <v>33</v>
      </c>
      <c r="E5" s="112" t="s">
        <v>34</v>
      </c>
      <c r="F5" s="67" t="s">
        <v>35</v>
      </c>
      <c r="G5" s="112" t="s">
        <v>172</v>
      </c>
      <c r="H5" s="112" t="s">
        <v>87</v>
      </c>
      <c r="I5" s="112" t="s">
        <v>45</v>
      </c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</row>
    <row r="6" spans="1:24" x14ac:dyDescent="0.2">
      <c r="A6" s="110">
        <v>1</v>
      </c>
      <c r="C6" s="108">
        <v>920</v>
      </c>
      <c r="D6" s="74" t="s">
        <v>173</v>
      </c>
      <c r="E6" s="113">
        <v>521548033</v>
      </c>
      <c r="F6" s="108" t="s">
        <v>174</v>
      </c>
      <c r="G6" s="114">
        <f>D37</f>
        <v>136182047.58511403</v>
      </c>
      <c r="H6" s="115">
        <f t="shared" ref="H6:H19" si="0">E6-G6</f>
        <v>385365985.414886</v>
      </c>
      <c r="J6" s="116"/>
    </row>
    <row r="7" spans="1:24" x14ac:dyDescent="0.2">
      <c r="A7" s="110">
        <f>A6+1</f>
        <v>2</v>
      </c>
      <c r="C7" s="108">
        <v>921</v>
      </c>
      <c r="D7" s="74" t="s">
        <v>175</v>
      </c>
      <c r="E7" s="113">
        <v>152455978</v>
      </c>
      <c r="F7" s="108" t="s">
        <v>176</v>
      </c>
      <c r="G7" s="114">
        <f t="shared" ref="G7:G19" si="1">D38</f>
        <v>837749.97488595883</v>
      </c>
      <c r="H7" s="115">
        <f t="shared" si="0"/>
        <v>151618228.02511403</v>
      </c>
      <c r="J7" s="116"/>
    </row>
    <row r="8" spans="1:24" x14ac:dyDescent="0.2">
      <c r="A8" s="110">
        <f>A7+1</f>
        <v>3</v>
      </c>
      <c r="C8" s="108">
        <v>922</v>
      </c>
      <c r="D8" s="74" t="s">
        <v>177</v>
      </c>
      <c r="E8" s="113">
        <v>-123756875</v>
      </c>
      <c r="F8" s="108" t="s">
        <v>178</v>
      </c>
      <c r="G8" s="114">
        <f t="shared" si="1"/>
        <v>-37645896</v>
      </c>
      <c r="H8" s="115">
        <f t="shared" si="0"/>
        <v>-86110979</v>
      </c>
      <c r="I8" s="117" t="s">
        <v>179</v>
      </c>
      <c r="J8" s="116"/>
    </row>
    <row r="9" spans="1:24" x14ac:dyDescent="0.2">
      <c r="A9" s="110">
        <f t="shared" ref="A9:A20" si="2">A8+1</f>
        <v>4</v>
      </c>
      <c r="B9" s="110"/>
      <c r="C9" s="108">
        <v>923</v>
      </c>
      <c r="D9" s="74" t="s">
        <v>180</v>
      </c>
      <c r="E9" s="113">
        <v>69572362</v>
      </c>
      <c r="F9" s="108" t="s">
        <v>181</v>
      </c>
      <c r="G9" s="114">
        <f t="shared" si="1"/>
        <v>8601353.9800000023</v>
      </c>
      <c r="H9" s="115">
        <f t="shared" si="0"/>
        <v>60971008.019999996</v>
      </c>
      <c r="J9" s="116"/>
    </row>
    <row r="10" spans="1:24" x14ac:dyDescent="0.2">
      <c r="A10" s="110">
        <f t="shared" si="2"/>
        <v>5</v>
      </c>
      <c r="B10" s="110"/>
      <c r="C10" s="108">
        <v>924</v>
      </c>
      <c r="D10" s="74" t="s">
        <v>182</v>
      </c>
      <c r="E10" s="113">
        <v>21629921</v>
      </c>
      <c r="F10" s="108" t="s">
        <v>183</v>
      </c>
      <c r="G10" s="114">
        <f t="shared" si="1"/>
        <v>0</v>
      </c>
      <c r="H10" s="115">
        <f t="shared" si="0"/>
        <v>21629921</v>
      </c>
      <c r="J10" s="116"/>
    </row>
    <row r="11" spans="1:24" x14ac:dyDescent="0.2">
      <c r="A11" s="110">
        <f t="shared" si="2"/>
        <v>6</v>
      </c>
      <c r="B11" s="110"/>
      <c r="C11" s="108">
        <v>925</v>
      </c>
      <c r="D11" s="74" t="s">
        <v>184</v>
      </c>
      <c r="E11" s="113">
        <v>115243086</v>
      </c>
      <c r="F11" s="108" t="s">
        <v>185</v>
      </c>
      <c r="G11" s="114">
        <f t="shared" si="1"/>
        <v>211377.76</v>
      </c>
      <c r="H11" s="115">
        <f t="shared" si="0"/>
        <v>115031708.23999999</v>
      </c>
      <c r="J11" s="116"/>
    </row>
    <row r="12" spans="1:24" x14ac:dyDescent="0.2">
      <c r="A12" s="110">
        <f t="shared" si="2"/>
        <v>7</v>
      </c>
      <c r="B12" s="110"/>
      <c r="C12" s="108">
        <v>926</v>
      </c>
      <c r="D12" s="74" t="s">
        <v>186</v>
      </c>
      <c r="E12" s="113">
        <v>237122922</v>
      </c>
      <c r="F12" s="108" t="s">
        <v>187</v>
      </c>
      <c r="G12" s="118">
        <f t="shared" si="1"/>
        <v>66910617.034766808</v>
      </c>
      <c r="H12" s="118">
        <f t="shared" si="0"/>
        <v>170212304.96523321</v>
      </c>
      <c r="J12" s="116"/>
    </row>
    <row r="13" spans="1:24" x14ac:dyDescent="0.2">
      <c r="A13" s="110">
        <f t="shared" si="2"/>
        <v>8</v>
      </c>
      <c r="B13" s="110"/>
      <c r="C13" s="108">
        <v>927</v>
      </c>
      <c r="D13" s="74" t="s">
        <v>156</v>
      </c>
      <c r="E13" s="113">
        <v>107623671</v>
      </c>
      <c r="F13" s="108" t="s">
        <v>188</v>
      </c>
      <c r="G13" s="114">
        <f t="shared" si="1"/>
        <v>107623671</v>
      </c>
      <c r="H13" s="115">
        <f t="shared" si="0"/>
        <v>0</v>
      </c>
      <c r="J13" s="116"/>
    </row>
    <row r="14" spans="1:24" x14ac:dyDescent="0.2">
      <c r="A14" s="110">
        <f t="shared" si="2"/>
        <v>9</v>
      </c>
      <c r="B14" s="110"/>
      <c r="C14" s="108">
        <v>928</v>
      </c>
      <c r="D14" s="116" t="s">
        <v>189</v>
      </c>
      <c r="E14" s="113">
        <v>37629040</v>
      </c>
      <c r="F14" s="108" t="s">
        <v>190</v>
      </c>
      <c r="G14" s="114">
        <f t="shared" si="1"/>
        <v>29090008.710000001</v>
      </c>
      <c r="H14" s="114">
        <f t="shared" si="0"/>
        <v>8539031.2899999991</v>
      </c>
      <c r="J14" s="116"/>
    </row>
    <row r="15" spans="1:24" x14ac:dyDescent="0.2">
      <c r="A15" s="110">
        <f t="shared" si="2"/>
        <v>10</v>
      </c>
      <c r="B15" s="110"/>
      <c r="C15" s="108">
        <v>929</v>
      </c>
      <c r="D15" s="74" t="s">
        <v>191</v>
      </c>
      <c r="E15" s="113">
        <v>0</v>
      </c>
      <c r="F15" s="108" t="s">
        <v>192</v>
      </c>
      <c r="G15" s="114">
        <f t="shared" si="1"/>
        <v>0</v>
      </c>
      <c r="H15" s="115">
        <f t="shared" si="0"/>
        <v>0</v>
      </c>
      <c r="J15" s="116"/>
    </row>
    <row r="16" spans="1:24" x14ac:dyDescent="0.2">
      <c r="A16" s="110">
        <f t="shared" si="2"/>
        <v>11</v>
      </c>
      <c r="B16" s="110"/>
      <c r="C16" s="108">
        <v>930.1</v>
      </c>
      <c r="D16" s="74" t="s">
        <v>193</v>
      </c>
      <c r="E16" s="113">
        <v>328718</v>
      </c>
      <c r="F16" s="108" t="s">
        <v>194</v>
      </c>
      <c r="G16" s="114">
        <f t="shared" si="1"/>
        <v>223160.132088218</v>
      </c>
      <c r="H16" s="115">
        <f t="shared" si="0"/>
        <v>105557.867911782</v>
      </c>
      <c r="J16" s="116"/>
    </row>
    <row r="17" spans="1:11" x14ac:dyDescent="0.2">
      <c r="A17" s="110">
        <f t="shared" si="2"/>
        <v>12</v>
      </c>
      <c r="B17" s="110"/>
      <c r="C17" s="108">
        <v>930.2</v>
      </c>
      <c r="D17" s="74" t="s">
        <v>195</v>
      </c>
      <c r="E17" s="113">
        <v>9789109</v>
      </c>
      <c r="F17" s="108" t="s">
        <v>196</v>
      </c>
      <c r="G17" s="118">
        <f t="shared" si="1"/>
        <v>20972414.239999998</v>
      </c>
      <c r="H17" s="118">
        <f t="shared" si="0"/>
        <v>-11183305.239999998</v>
      </c>
      <c r="J17" s="116"/>
    </row>
    <row r="18" spans="1:11" x14ac:dyDescent="0.2">
      <c r="A18" s="110">
        <f t="shared" si="2"/>
        <v>13</v>
      </c>
      <c r="B18" s="110"/>
      <c r="C18" s="108">
        <v>931</v>
      </c>
      <c r="D18" s="74" t="s">
        <v>197</v>
      </c>
      <c r="E18" s="113">
        <v>22993277</v>
      </c>
      <c r="F18" s="108" t="s">
        <v>198</v>
      </c>
      <c r="G18" s="114">
        <f t="shared" si="1"/>
        <v>78140.61</v>
      </c>
      <c r="H18" s="115">
        <f t="shared" si="0"/>
        <v>22915136.390000001</v>
      </c>
      <c r="J18" s="116"/>
    </row>
    <row r="19" spans="1:11" x14ac:dyDescent="0.2">
      <c r="A19" s="110">
        <f t="shared" si="2"/>
        <v>14</v>
      </c>
      <c r="B19" s="110"/>
      <c r="C19" s="108">
        <v>935</v>
      </c>
      <c r="D19" s="74" t="s">
        <v>199</v>
      </c>
      <c r="E19" s="119">
        <v>18382085</v>
      </c>
      <c r="F19" s="108" t="s">
        <v>200</v>
      </c>
      <c r="G19" s="114">
        <f t="shared" si="1"/>
        <v>1635670</v>
      </c>
      <c r="H19" s="120">
        <f t="shared" si="0"/>
        <v>16746415</v>
      </c>
      <c r="J19" s="116"/>
    </row>
    <row r="20" spans="1:11" x14ac:dyDescent="0.2">
      <c r="A20" s="110">
        <f t="shared" si="2"/>
        <v>15</v>
      </c>
      <c r="E20" s="115">
        <f>SUM(E6:E19)</f>
        <v>1190561327</v>
      </c>
      <c r="G20" s="121" t="s">
        <v>201</v>
      </c>
      <c r="H20" s="122">
        <f>SUM(H6:H19)</f>
        <v>855841011.97314501</v>
      </c>
    </row>
    <row r="22" spans="1:11" x14ac:dyDescent="0.2">
      <c r="F22" s="112" t="s">
        <v>34</v>
      </c>
      <c r="G22" s="112" t="s">
        <v>35</v>
      </c>
    </row>
    <row r="23" spans="1:11" x14ac:dyDescent="0.2">
      <c r="A23" s="110">
        <f>A20+1</f>
        <v>16</v>
      </c>
      <c r="E23" s="123" t="s">
        <v>202</v>
      </c>
      <c r="F23" s="118">
        <f>H20</f>
        <v>855841011.97314501</v>
      </c>
      <c r="G23" s="124" t="str">
        <f>"Line "&amp;A20&amp;""</f>
        <v>Line 15</v>
      </c>
      <c r="H23" s="125"/>
      <c r="I23" s="125"/>
      <c r="J23" s="125"/>
      <c r="K23" s="125"/>
    </row>
    <row r="24" spans="1:11" x14ac:dyDescent="0.2">
      <c r="A24" s="110">
        <f t="shared" ref="A24:A30" si="3">A23+1</f>
        <v>17</v>
      </c>
      <c r="E24" s="123" t="s">
        <v>203</v>
      </c>
      <c r="F24" s="126">
        <f>E10</f>
        <v>21629921</v>
      </c>
      <c r="G24" s="124" t="str">
        <f>"Line "&amp;A10&amp;""</f>
        <v>Line 5</v>
      </c>
      <c r="H24" s="125"/>
      <c r="I24" s="125"/>
      <c r="J24" s="125"/>
      <c r="K24" s="125"/>
    </row>
    <row r="25" spans="1:11" x14ac:dyDescent="0.2">
      <c r="A25" s="110">
        <f t="shared" si="3"/>
        <v>18</v>
      </c>
      <c r="E25" s="123" t="s">
        <v>204</v>
      </c>
      <c r="F25" s="118">
        <f>F23-F24</f>
        <v>834211090.97314501</v>
      </c>
      <c r="G25" s="124" t="str">
        <f>"Line "&amp;A23&amp;" - Line "&amp;A24&amp;""</f>
        <v>Line 16 - Line 17</v>
      </c>
      <c r="H25" s="125"/>
      <c r="I25" s="125"/>
      <c r="J25" s="125"/>
      <c r="K25" s="125"/>
    </row>
    <row r="26" spans="1:11" x14ac:dyDescent="0.2">
      <c r="A26" s="110">
        <f t="shared" si="3"/>
        <v>19</v>
      </c>
      <c r="E26" s="127" t="s">
        <v>205</v>
      </c>
      <c r="F26" s="128">
        <f>'[15]27-Allocators'!G15</f>
        <v>4.2450573372571437E-2</v>
      </c>
      <c r="G26" s="124" t="str">
        <f>"27-Allocators, Line "&amp;'[15]27-Allocators'!A15&amp;""</f>
        <v>27-Allocators, Line 9</v>
      </c>
      <c r="H26" s="125"/>
      <c r="I26" s="125"/>
      <c r="J26" s="125"/>
      <c r="K26" s="125"/>
    </row>
    <row r="27" spans="1:11" x14ac:dyDescent="0.2">
      <c r="A27" s="110">
        <f t="shared" si="3"/>
        <v>20</v>
      </c>
      <c r="E27" s="123" t="s">
        <v>206</v>
      </c>
      <c r="F27" s="118">
        <f>F25*F26</f>
        <v>35412739.12556836</v>
      </c>
      <c r="G27" s="124" t="str">
        <f>"Line "&amp;A25&amp;" * Line "&amp;A26&amp;""</f>
        <v>Line 18 * Line 19</v>
      </c>
      <c r="H27" s="125"/>
      <c r="I27" s="125"/>
      <c r="J27" s="125"/>
      <c r="K27" s="125"/>
    </row>
    <row r="28" spans="1:11" x14ac:dyDescent="0.2">
      <c r="A28" s="110">
        <f t="shared" si="3"/>
        <v>21</v>
      </c>
      <c r="E28" s="123" t="s">
        <v>207</v>
      </c>
      <c r="F28" s="129">
        <f>'[15]27-Allocators'!G28</f>
        <v>0.16535211833830871</v>
      </c>
      <c r="G28" s="117" t="str">
        <f>"27-Allocators, Line "&amp;'[15]27-Allocators'!A28&amp;""</f>
        <v>27-Allocators, Line 22</v>
      </c>
      <c r="H28" s="125"/>
      <c r="I28" s="125"/>
      <c r="J28" s="125"/>
      <c r="K28" s="125"/>
    </row>
    <row r="29" spans="1:11" x14ac:dyDescent="0.2">
      <c r="A29" s="110">
        <f t="shared" si="3"/>
        <v>22</v>
      </c>
      <c r="E29" s="123" t="s">
        <v>208</v>
      </c>
      <c r="F29" s="126">
        <f>H10*F28</f>
        <v>3576553.2568402686</v>
      </c>
      <c r="G29" s="124" t="str">
        <f>"Line "&amp;A10&amp;" Col 4 * Line "&amp;A28&amp;""</f>
        <v>Line 5 Col 4 * Line 21</v>
      </c>
      <c r="H29" s="125"/>
      <c r="I29" s="125"/>
      <c r="J29" s="125"/>
      <c r="K29" s="125"/>
    </row>
    <row r="30" spans="1:11" x14ac:dyDescent="0.2">
      <c r="A30" s="110">
        <f t="shared" si="3"/>
        <v>23</v>
      </c>
      <c r="E30" s="123" t="s">
        <v>209</v>
      </c>
      <c r="F30" s="122">
        <f>F27+F29</f>
        <v>38989292.382408626</v>
      </c>
      <c r="G30" s="124" t="str">
        <f>"Line "&amp;A27&amp;" + Line "&amp;A29&amp;""</f>
        <v>Line 20 + Line 22</v>
      </c>
      <c r="H30" s="125"/>
      <c r="I30" s="125"/>
      <c r="J30" s="125"/>
      <c r="K30" s="125"/>
    </row>
    <row r="31" spans="1:11" x14ac:dyDescent="0.2">
      <c r="E31" s="125"/>
      <c r="F31" s="125"/>
      <c r="G31" s="125"/>
      <c r="H31" s="125"/>
      <c r="I31" s="125"/>
      <c r="J31" s="125"/>
      <c r="K31" s="125"/>
    </row>
    <row r="32" spans="1:11" x14ac:dyDescent="0.2">
      <c r="B32" s="130" t="s">
        <v>210</v>
      </c>
      <c r="E32" s="131" t="s">
        <v>152</v>
      </c>
      <c r="F32" s="131" t="s">
        <v>153</v>
      </c>
      <c r="G32" s="131" t="s">
        <v>154</v>
      </c>
      <c r="H32" s="131" t="s">
        <v>155</v>
      </c>
      <c r="I32" s="125"/>
      <c r="J32" s="125"/>
      <c r="K32" s="125"/>
    </row>
    <row r="33" spans="1:11" x14ac:dyDescent="0.2">
      <c r="B33" s="130"/>
      <c r="E33" s="132" t="s">
        <v>211</v>
      </c>
      <c r="F33" s="131"/>
      <c r="G33" s="131"/>
      <c r="H33" s="131"/>
      <c r="I33" s="125"/>
      <c r="J33" s="125"/>
      <c r="K33" s="125"/>
    </row>
    <row r="34" spans="1:11" x14ac:dyDescent="0.2">
      <c r="E34" s="132" t="s">
        <v>212</v>
      </c>
      <c r="F34" s="125"/>
      <c r="G34" s="125"/>
      <c r="H34" s="125"/>
      <c r="I34" s="125"/>
      <c r="J34" s="125"/>
      <c r="K34" s="125"/>
    </row>
    <row r="35" spans="1:11" x14ac:dyDescent="0.2">
      <c r="D35" s="110" t="s">
        <v>213</v>
      </c>
      <c r="E35" s="132" t="s">
        <v>214</v>
      </c>
      <c r="F35" s="132" t="s">
        <v>215</v>
      </c>
      <c r="G35" s="132"/>
      <c r="H35" s="132"/>
      <c r="I35" s="125"/>
      <c r="J35" s="125"/>
      <c r="K35" s="125"/>
    </row>
    <row r="36" spans="1:11" x14ac:dyDescent="0.2">
      <c r="C36" s="112" t="s">
        <v>171</v>
      </c>
      <c r="D36" s="109" t="s">
        <v>216</v>
      </c>
      <c r="E36" s="73" t="s">
        <v>217</v>
      </c>
      <c r="F36" s="73" t="s">
        <v>218</v>
      </c>
      <c r="G36" s="73" t="s">
        <v>219</v>
      </c>
      <c r="H36" s="73" t="s">
        <v>220</v>
      </c>
      <c r="I36" s="73" t="s">
        <v>45</v>
      </c>
      <c r="J36" s="125"/>
      <c r="K36" s="125"/>
    </row>
    <row r="37" spans="1:11" x14ac:dyDescent="0.2">
      <c r="A37" s="110">
        <f>A30+1</f>
        <v>24</v>
      </c>
      <c r="C37" s="108">
        <v>920</v>
      </c>
      <c r="D37" s="133">
        <f>SUM(E37:H37)</f>
        <v>136182047.58511403</v>
      </c>
      <c r="E37" s="134">
        <v>16475769.585114043</v>
      </c>
      <c r="F37" s="135"/>
      <c r="G37" s="114">
        <f>G58</f>
        <v>119706278</v>
      </c>
      <c r="H37" s="135"/>
      <c r="I37" s="124" t="s">
        <v>221</v>
      </c>
      <c r="J37" s="125"/>
    </row>
    <row r="38" spans="1:11" x14ac:dyDescent="0.2">
      <c r="A38" s="110">
        <f>A37+1</f>
        <v>25</v>
      </c>
      <c r="C38" s="108">
        <v>921</v>
      </c>
      <c r="D38" s="133">
        <f t="shared" ref="D38:D50" si="4">SUM(E38:H38)</f>
        <v>837749.97488595883</v>
      </c>
      <c r="E38" s="134">
        <v>837749.97488595883</v>
      </c>
      <c r="F38" s="135"/>
      <c r="G38" s="135">
        <v>0</v>
      </c>
      <c r="H38" s="135"/>
      <c r="I38" s="136"/>
    </row>
    <row r="39" spans="1:11" x14ac:dyDescent="0.2">
      <c r="A39" s="110">
        <f t="shared" ref="A39:A50" si="5">A38+1</f>
        <v>26</v>
      </c>
      <c r="C39" s="108">
        <v>922</v>
      </c>
      <c r="D39" s="133">
        <f t="shared" si="4"/>
        <v>-37645896</v>
      </c>
      <c r="E39" s="134">
        <v>-6451726</v>
      </c>
      <c r="F39" s="135"/>
      <c r="G39" s="70">
        <v>-31194170</v>
      </c>
      <c r="H39" s="135"/>
      <c r="I39" s="136"/>
    </row>
    <row r="40" spans="1:11" x14ac:dyDescent="0.2">
      <c r="A40" s="110">
        <f t="shared" si="5"/>
        <v>27</v>
      </c>
      <c r="C40" s="108">
        <v>923</v>
      </c>
      <c r="D40" s="133">
        <f t="shared" si="4"/>
        <v>8601353.9800000023</v>
      </c>
      <c r="E40" s="137">
        <v>8601353.9800000023</v>
      </c>
      <c r="F40" s="135"/>
      <c r="G40" s="135">
        <v>0</v>
      </c>
      <c r="H40" s="135"/>
      <c r="I40" s="136"/>
      <c r="J40" s="112"/>
      <c r="K40" s="112"/>
    </row>
    <row r="41" spans="1:11" x14ac:dyDescent="0.2">
      <c r="A41" s="110">
        <f t="shared" si="5"/>
        <v>28</v>
      </c>
      <c r="C41" s="108">
        <v>924</v>
      </c>
      <c r="D41" s="133">
        <f t="shared" si="4"/>
        <v>0</v>
      </c>
      <c r="E41" s="134">
        <v>0</v>
      </c>
      <c r="F41" s="135"/>
      <c r="G41" s="135">
        <v>0</v>
      </c>
      <c r="H41" s="135"/>
      <c r="I41" s="136"/>
      <c r="K41" s="115"/>
    </row>
    <row r="42" spans="1:11" ht="13.5" thickBot="1" x14ac:dyDescent="0.25">
      <c r="A42" s="110">
        <f t="shared" si="5"/>
        <v>29</v>
      </c>
      <c r="C42" s="108">
        <v>925</v>
      </c>
      <c r="D42" s="133">
        <f t="shared" si="4"/>
        <v>211377.76</v>
      </c>
      <c r="E42" s="134">
        <v>211377.76</v>
      </c>
      <c r="F42" s="135"/>
      <c r="G42" s="135">
        <v>0</v>
      </c>
      <c r="H42" s="135"/>
      <c r="I42" s="138"/>
      <c r="K42" s="115"/>
    </row>
    <row r="43" spans="1:11" ht="13.5" thickBot="1" x14ac:dyDescent="0.25">
      <c r="A43" s="110">
        <f t="shared" si="5"/>
        <v>30</v>
      </c>
      <c r="C43" s="108">
        <v>926</v>
      </c>
      <c r="D43" s="139">
        <f>SUM(E43:H43)</f>
        <v>66910617.034766808</v>
      </c>
      <c r="E43" s="140">
        <v>26601707.034766808</v>
      </c>
      <c r="F43" s="135"/>
      <c r="G43" s="135">
        <v>0</v>
      </c>
      <c r="H43" s="114">
        <f>E70</f>
        <v>40308910</v>
      </c>
      <c r="I43" s="138" t="s">
        <v>157</v>
      </c>
      <c r="K43" s="115"/>
    </row>
    <row r="44" spans="1:11" x14ac:dyDescent="0.2">
      <c r="A44" s="110">
        <f t="shared" si="5"/>
        <v>31</v>
      </c>
      <c r="C44" s="108">
        <v>927</v>
      </c>
      <c r="D44" s="133">
        <f t="shared" si="4"/>
        <v>107623671</v>
      </c>
      <c r="E44" s="114" t="s">
        <v>126</v>
      </c>
      <c r="F44" s="141">
        <f>E13</f>
        <v>107623671</v>
      </c>
      <c r="G44" s="114">
        <v>0</v>
      </c>
      <c r="H44" s="114">
        <v>0</v>
      </c>
      <c r="I44" s="136" t="s">
        <v>222</v>
      </c>
      <c r="K44" s="115"/>
    </row>
    <row r="45" spans="1:11" x14ac:dyDescent="0.2">
      <c r="A45" s="110">
        <f t="shared" si="5"/>
        <v>32</v>
      </c>
      <c r="C45" s="108">
        <v>928</v>
      </c>
      <c r="D45" s="142">
        <f t="shared" si="4"/>
        <v>29090008.710000001</v>
      </c>
      <c r="E45" s="137">
        <v>29090008.710000001</v>
      </c>
      <c r="F45" s="135"/>
      <c r="G45" s="135">
        <v>0</v>
      </c>
      <c r="H45" s="135"/>
      <c r="I45" s="136"/>
      <c r="K45" s="115"/>
    </row>
    <row r="46" spans="1:11" x14ac:dyDescent="0.2">
      <c r="A46" s="110">
        <f t="shared" si="5"/>
        <v>33</v>
      </c>
      <c r="C46" s="108">
        <v>929</v>
      </c>
      <c r="D46" s="133">
        <f t="shared" si="4"/>
        <v>0</v>
      </c>
      <c r="E46" s="134">
        <v>0</v>
      </c>
      <c r="F46" s="135"/>
      <c r="G46" s="135">
        <v>0</v>
      </c>
      <c r="H46" s="135"/>
      <c r="I46" s="136"/>
      <c r="K46" s="115"/>
    </row>
    <row r="47" spans="1:11" ht="13.5" thickBot="1" x14ac:dyDescent="0.25">
      <c r="A47" s="110">
        <f t="shared" si="5"/>
        <v>34</v>
      </c>
      <c r="C47" s="108">
        <v>930.1</v>
      </c>
      <c r="D47" s="133">
        <f t="shared" si="4"/>
        <v>223160.132088218</v>
      </c>
      <c r="E47" s="134">
        <v>223160.132088218</v>
      </c>
      <c r="F47" s="135"/>
      <c r="G47" s="135">
        <v>0</v>
      </c>
      <c r="H47" s="135"/>
      <c r="I47" s="136"/>
      <c r="K47" s="115"/>
    </row>
    <row r="48" spans="1:11" ht="13.5" thickBot="1" x14ac:dyDescent="0.25">
      <c r="A48" s="110">
        <f t="shared" si="5"/>
        <v>35</v>
      </c>
      <c r="C48" s="108">
        <v>930.2</v>
      </c>
      <c r="D48" s="139">
        <f t="shared" si="4"/>
        <v>20972414.239999998</v>
      </c>
      <c r="E48" s="140">
        <v>20972414.239999998</v>
      </c>
      <c r="F48" s="135"/>
      <c r="G48" s="135">
        <v>0</v>
      </c>
      <c r="H48" s="135"/>
      <c r="I48" s="136"/>
      <c r="J48" s="143"/>
    </row>
    <row r="49" spans="1:10" x14ac:dyDescent="0.2">
      <c r="A49" s="110">
        <f t="shared" si="5"/>
        <v>36</v>
      </c>
      <c r="C49" s="108">
        <v>931</v>
      </c>
      <c r="D49" s="133">
        <f t="shared" si="4"/>
        <v>78140.61</v>
      </c>
      <c r="E49" s="134">
        <v>78140.61</v>
      </c>
      <c r="F49" s="135"/>
      <c r="G49" s="135">
        <v>0</v>
      </c>
      <c r="H49" s="135"/>
      <c r="I49" s="136"/>
      <c r="J49" s="115"/>
    </row>
    <row r="50" spans="1:10" x14ac:dyDescent="0.2">
      <c r="A50" s="110">
        <f t="shared" si="5"/>
        <v>37</v>
      </c>
      <c r="C50" s="108">
        <v>935</v>
      </c>
      <c r="D50" s="133">
        <f t="shared" si="4"/>
        <v>1635670</v>
      </c>
      <c r="E50" s="134">
        <v>1635670</v>
      </c>
      <c r="F50" s="135"/>
      <c r="G50" s="135">
        <v>0</v>
      </c>
      <c r="H50" s="135"/>
      <c r="I50" s="136"/>
    </row>
    <row r="51" spans="1:10" x14ac:dyDescent="0.2">
      <c r="B51" s="144" t="s">
        <v>223</v>
      </c>
      <c r="C51" s="125"/>
      <c r="D51" s="125"/>
      <c r="E51" s="125"/>
      <c r="F51" s="125"/>
      <c r="G51" s="125"/>
      <c r="H51" s="125"/>
    </row>
    <row r="52" spans="1:10" x14ac:dyDescent="0.2">
      <c r="B52" s="144"/>
      <c r="C52" s="125" t="s">
        <v>224</v>
      </c>
      <c r="D52" s="125"/>
      <c r="E52" s="125"/>
      <c r="F52" s="125"/>
      <c r="G52" s="125"/>
      <c r="H52" s="125"/>
    </row>
    <row r="53" spans="1:10" x14ac:dyDescent="0.2">
      <c r="B53" s="144"/>
      <c r="C53" s="145" t="s">
        <v>225</v>
      </c>
      <c r="D53" s="125"/>
      <c r="E53" s="125"/>
      <c r="F53" s="125"/>
      <c r="G53" s="132"/>
      <c r="H53" s="132"/>
    </row>
    <row r="54" spans="1:10" x14ac:dyDescent="0.2">
      <c r="B54" s="144"/>
      <c r="C54" s="71" t="s">
        <v>226</v>
      </c>
      <c r="D54" s="62"/>
      <c r="E54" s="62"/>
      <c r="F54" s="125"/>
      <c r="G54" s="132"/>
      <c r="H54" s="132"/>
    </row>
    <row r="55" spans="1:10" x14ac:dyDescent="0.2">
      <c r="B55" s="144"/>
      <c r="C55" s="125"/>
      <c r="D55" s="125"/>
      <c r="E55" s="125"/>
      <c r="F55" s="125"/>
      <c r="G55" s="73" t="s">
        <v>34</v>
      </c>
      <c r="H55" s="73" t="s">
        <v>35</v>
      </c>
    </row>
    <row r="56" spans="1:10" x14ac:dyDescent="0.2">
      <c r="A56" s="110"/>
      <c r="B56" s="110" t="s">
        <v>121</v>
      </c>
      <c r="E56" s="125"/>
      <c r="F56" s="123" t="s">
        <v>227</v>
      </c>
      <c r="G56" s="134">
        <v>157546315</v>
      </c>
      <c r="H56" s="124" t="s">
        <v>228</v>
      </c>
    </row>
    <row r="57" spans="1:10" x14ac:dyDescent="0.2">
      <c r="A57" s="110"/>
      <c r="B57" s="110" t="s">
        <v>123</v>
      </c>
      <c r="C57" s="116"/>
      <c r="E57" s="125"/>
      <c r="F57" s="123" t="s">
        <v>229</v>
      </c>
      <c r="G57" s="126">
        <f>E61</f>
        <v>37840037</v>
      </c>
      <c r="H57" s="138" t="str">
        <f>"Note 2, "&amp;B61&amp;""</f>
        <v>Note 2, d</v>
      </c>
    </row>
    <row r="58" spans="1:10" x14ac:dyDescent="0.2">
      <c r="A58" s="110"/>
      <c r="B58" s="110" t="s">
        <v>127</v>
      </c>
      <c r="F58" s="146" t="s">
        <v>230</v>
      </c>
      <c r="G58" s="115">
        <f>G56-G57</f>
        <v>119706278</v>
      </c>
    </row>
    <row r="59" spans="1:10" x14ac:dyDescent="0.2">
      <c r="A59" s="110"/>
      <c r="C59" s="71" t="s">
        <v>231</v>
      </c>
      <c r="D59" s="62"/>
      <c r="E59" s="62"/>
      <c r="G59" s="115"/>
    </row>
    <row r="60" spans="1:10" x14ac:dyDescent="0.2">
      <c r="A60" s="110"/>
      <c r="D60" s="147" t="s">
        <v>232</v>
      </c>
      <c r="E60" s="112" t="s">
        <v>34</v>
      </c>
      <c r="F60" s="148" t="s">
        <v>35</v>
      </c>
      <c r="G60" s="115"/>
    </row>
    <row r="61" spans="1:10" x14ac:dyDescent="0.2">
      <c r="A61" s="110"/>
      <c r="B61" s="110" t="s">
        <v>129</v>
      </c>
      <c r="D61" s="74" t="s">
        <v>233</v>
      </c>
      <c r="E61" s="70">
        <v>37840037</v>
      </c>
      <c r="F61" s="124" t="s">
        <v>234</v>
      </c>
      <c r="G61" s="114"/>
      <c r="I61" s="125"/>
    </row>
    <row r="62" spans="1:10" x14ac:dyDescent="0.2">
      <c r="A62" s="110"/>
      <c r="B62" s="132" t="s">
        <v>133</v>
      </c>
      <c r="C62" s="125"/>
      <c r="D62" s="145" t="s">
        <v>235</v>
      </c>
      <c r="E62" s="70">
        <v>22588839</v>
      </c>
      <c r="F62" s="124" t="s">
        <v>234</v>
      </c>
      <c r="G62" s="114"/>
      <c r="I62" s="77"/>
    </row>
    <row r="63" spans="1:10" x14ac:dyDescent="0.2">
      <c r="A63" s="110"/>
      <c r="B63" s="132" t="s">
        <v>136</v>
      </c>
      <c r="C63" s="125"/>
      <c r="D63" s="145" t="s">
        <v>236</v>
      </c>
      <c r="E63" s="78">
        <v>37430198</v>
      </c>
      <c r="F63" s="124" t="s">
        <v>234</v>
      </c>
      <c r="G63" s="114"/>
      <c r="I63" s="114"/>
    </row>
    <row r="64" spans="1:10" x14ac:dyDescent="0.2">
      <c r="A64" s="110"/>
      <c r="B64" s="132" t="s">
        <v>138</v>
      </c>
      <c r="C64" s="125"/>
      <c r="D64" s="123" t="s">
        <v>166</v>
      </c>
      <c r="E64" s="115">
        <f>SUM(E61:E63)</f>
        <v>97859074</v>
      </c>
      <c r="F64" s="124" t="str">
        <f>"Sum of "&amp;B61&amp;" to "&amp;B63&amp;""</f>
        <v>Sum of d to f</v>
      </c>
      <c r="G64" s="114"/>
      <c r="I64" s="125"/>
    </row>
    <row r="65" spans="1:10" x14ac:dyDescent="0.2">
      <c r="F65" s="125"/>
      <c r="G65" s="125"/>
    </row>
    <row r="66" spans="1:10" x14ac:dyDescent="0.2">
      <c r="B66" s="149" t="s">
        <v>237</v>
      </c>
      <c r="C66" s="150"/>
      <c r="D66" s="150"/>
      <c r="E66" s="150"/>
      <c r="F66" s="151"/>
      <c r="G66" s="151"/>
    </row>
    <row r="67" spans="1:10" x14ac:dyDescent="0.2">
      <c r="B67" s="150"/>
      <c r="C67" s="150"/>
      <c r="D67" s="150"/>
      <c r="E67" s="148" t="s">
        <v>34</v>
      </c>
      <c r="F67" s="152" t="s">
        <v>238</v>
      </c>
      <c r="G67" s="151"/>
    </row>
    <row r="68" spans="1:10" x14ac:dyDescent="0.2">
      <c r="A68" s="110"/>
      <c r="B68" s="153" t="s">
        <v>121</v>
      </c>
      <c r="C68" s="150"/>
      <c r="D68" s="154" t="s">
        <v>239</v>
      </c>
      <c r="E68" s="155">
        <v>-7105091</v>
      </c>
      <c r="F68" s="156" t="s">
        <v>240</v>
      </c>
      <c r="G68" s="151"/>
    </row>
    <row r="69" spans="1:10" x14ac:dyDescent="0.2">
      <c r="A69" s="110"/>
      <c r="B69" s="153" t="s">
        <v>123</v>
      </c>
      <c r="C69" s="150"/>
      <c r="D69" s="154" t="s">
        <v>241</v>
      </c>
      <c r="E69" s="157">
        <v>33203819</v>
      </c>
      <c r="F69" s="156" t="s">
        <v>228</v>
      </c>
      <c r="G69" s="151"/>
    </row>
    <row r="70" spans="1:10" x14ac:dyDescent="0.2">
      <c r="A70" s="110"/>
      <c r="B70" s="153" t="s">
        <v>127</v>
      </c>
      <c r="C70" s="150"/>
      <c r="D70" s="154" t="s">
        <v>242</v>
      </c>
      <c r="E70" s="158">
        <f>E69-E68</f>
        <v>40308910</v>
      </c>
      <c r="F70" s="159" t="str">
        <f>""&amp;B69&amp;" - "&amp;B68&amp;""</f>
        <v>b - a</v>
      </c>
      <c r="G70" s="150"/>
    </row>
    <row r="71" spans="1:10" x14ac:dyDescent="0.2">
      <c r="A71" s="110"/>
      <c r="B71" s="130" t="s">
        <v>243</v>
      </c>
      <c r="D71" s="146"/>
      <c r="E71" s="160"/>
      <c r="F71" s="138"/>
    </row>
    <row r="72" spans="1:10" x14ac:dyDescent="0.2">
      <c r="A72" s="110"/>
      <c r="B72" s="130"/>
      <c r="C72" s="74" t="str">
        <f>"Amount in Line "&amp;A44&amp;", column 2 equals amount in Line "&amp;A13&amp;", column 1 because all Franchise Requirements Expenses are excluded"</f>
        <v>Amount in Line 31, column 2 equals amount in Line 8, column 1 because all Franchise Requirements Expenses are excluded</v>
      </c>
      <c r="D72" s="146"/>
      <c r="E72" s="160"/>
      <c r="F72" s="138"/>
    </row>
    <row r="73" spans="1:10" x14ac:dyDescent="0.2">
      <c r="A73" s="110"/>
      <c r="B73" s="130"/>
      <c r="C73" s="116" t="s">
        <v>244</v>
      </c>
      <c r="D73" s="146"/>
      <c r="E73" s="160"/>
      <c r="F73" s="138"/>
    </row>
    <row r="75" spans="1:10" x14ac:dyDescent="0.2">
      <c r="B75" s="130" t="s">
        <v>109</v>
      </c>
    </row>
    <row r="76" spans="1:10" x14ac:dyDescent="0.2">
      <c r="C76" s="145" t="str">
        <f>"1) Enter amounts of A&amp;G expenses from FERC Form 1 in Lines "&amp;A6&amp;" to "&amp;A19&amp;"."</f>
        <v>1) Enter amounts of A&amp;G expenses from FERC Form 1 in Lines 1 to 14.</v>
      </c>
      <c r="D76" s="125"/>
      <c r="E76" s="125"/>
      <c r="F76" s="125"/>
      <c r="G76" s="125"/>
      <c r="H76" s="125"/>
      <c r="I76" s="125"/>
      <c r="J76" s="125"/>
    </row>
    <row r="77" spans="1:10" x14ac:dyDescent="0.2">
      <c r="C77" s="145" t="s">
        <v>245</v>
      </c>
      <c r="D77" s="125"/>
      <c r="E77" s="125"/>
      <c r="F77" s="125"/>
      <c r="G77" s="125" t="str">
        <f>"Column 3, Line "&amp;A37&amp;""</f>
        <v>Column 3, Line 24</v>
      </c>
      <c r="H77" s="125"/>
      <c r="I77" s="125"/>
      <c r="J77" s="125"/>
    </row>
    <row r="78" spans="1:10" x14ac:dyDescent="0.2">
      <c r="C78" s="124" t="str">
        <f>"is calculated in Note 2.  The PBOPs exclusion in Column 4, Line "&amp;A43&amp;" is calculated in Note 3."</f>
        <v>is calculated in Note 2.  The PBOPs exclusion in Column 4, Line 30 is calculated in Note 3.</v>
      </c>
      <c r="D78" s="125"/>
      <c r="E78" s="125"/>
      <c r="F78" s="125"/>
      <c r="G78" s="145"/>
      <c r="H78" s="125"/>
      <c r="I78" s="125"/>
      <c r="J78" s="125"/>
    </row>
    <row r="79" spans="1:10" x14ac:dyDescent="0.2">
      <c r="C79" s="124" t="s">
        <v>246</v>
      </c>
      <c r="D79" s="125"/>
      <c r="E79" s="125"/>
      <c r="F79" s="125"/>
      <c r="G79" s="125"/>
      <c r="H79" s="125"/>
      <c r="I79" s="125"/>
      <c r="J79" s="125"/>
    </row>
    <row r="80" spans="1:10" x14ac:dyDescent="0.2">
      <c r="C80" s="124" t="s">
        <v>247</v>
      </c>
      <c r="D80" s="123"/>
      <c r="E80" s="141"/>
      <c r="F80" s="124"/>
      <c r="G80" s="125"/>
      <c r="H80" s="125"/>
      <c r="I80" s="125"/>
      <c r="J80" s="125"/>
    </row>
    <row r="81" spans="3:10" x14ac:dyDescent="0.2">
      <c r="C81" s="124" t="s">
        <v>248</v>
      </c>
      <c r="D81" s="123"/>
      <c r="E81" s="141"/>
      <c r="F81" s="124"/>
      <c r="G81" s="125"/>
      <c r="H81" s="125"/>
      <c r="I81" s="125"/>
      <c r="J81" s="125"/>
    </row>
    <row r="82" spans="3:10" x14ac:dyDescent="0.2">
      <c r="C82" s="124" t="s">
        <v>249</v>
      </c>
      <c r="D82" s="125"/>
      <c r="E82" s="125"/>
      <c r="F82" s="125"/>
      <c r="G82" s="125"/>
      <c r="H82" s="125"/>
      <c r="I82" s="125"/>
      <c r="J82" s="125"/>
    </row>
    <row r="83" spans="3:10" x14ac:dyDescent="0.2">
      <c r="C83" s="124" t="s">
        <v>250</v>
      </c>
      <c r="D83" s="125"/>
      <c r="E83" s="125"/>
      <c r="F83" s="125"/>
      <c r="G83" s="125"/>
      <c r="H83" s="125"/>
      <c r="I83" s="125"/>
      <c r="J83" s="125"/>
    </row>
    <row r="84" spans="3:10" x14ac:dyDescent="0.2">
      <c r="C84" s="124" t="s">
        <v>251</v>
      </c>
      <c r="D84" s="125"/>
      <c r="E84" s="125"/>
      <c r="F84" s="125"/>
      <c r="G84" s="125"/>
      <c r="H84" s="125"/>
      <c r="I84" s="125"/>
      <c r="J84" s="125"/>
    </row>
    <row r="85" spans="3:10" x14ac:dyDescent="0.2">
      <c r="C85" s="124" t="s">
        <v>252</v>
      </c>
      <c r="D85" s="125"/>
      <c r="E85" s="125"/>
      <c r="F85" s="125"/>
      <c r="G85" s="125"/>
      <c r="H85" s="125"/>
      <c r="I85" s="125"/>
      <c r="J85" s="125"/>
    </row>
    <row r="86" spans="3:10" x14ac:dyDescent="0.2">
      <c r="C86" s="124" t="s">
        <v>253</v>
      </c>
      <c r="D86" s="125"/>
      <c r="E86" s="125"/>
      <c r="F86" s="125"/>
      <c r="G86" s="125"/>
      <c r="H86" s="125"/>
      <c r="I86" s="125"/>
      <c r="J86" s="125"/>
    </row>
    <row r="87" spans="3:10" x14ac:dyDescent="0.2">
      <c r="C87" s="124" t="s">
        <v>254</v>
      </c>
      <c r="D87" s="145"/>
      <c r="E87" s="161"/>
      <c r="F87" s="161"/>
      <c r="G87" s="161"/>
      <c r="H87" s="125"/>
      <c r="I87" s="125"/>
      <c r="J87" s="125"/>
    </row>
    <row r="88" spans="3:10" x14ac:dyDescent="0.2">
      <c r="C88" s="162" t="s">
        <v>255</v>
      </c>
      <c r="D88" s="145"/>
      <c r="E88" s="161"/>
      <c r="F88" s="161"/>
      <c r="G88" s="161"/>
      <c r="H88" s="125"/>
      <c r="I88" s="125"/>
      <c r="J88" s="125"/>
    </row>
    <row r="89" spans="3:10" x14ac:dyDescent="0.2">
      <c r="C89" s="162" t="s">
        <v>256</v>
      </c>
      <c r="D89" s="145"/>
      <c r="E89" s="161"/>
      <c r="F89" s="161"/>
      <c r="G89" s="161"/>
      <c r="H89" s="125"/>
      <c r="I89" s="125"/>
      <c r="J89" s="125"/>
    </row>
    <row r="90" spans="3:10" x14ac:dyDescent="0.2">
      <c r="C90" s="162" t="s">
        <v>257</v>
      </c>
      <c r="D90" s="145"/>
      <c r="E90" s="161"/>
      <c r="F90" s="161"/>
      <c r="G90" s="161"/>
      <c r="H90" s="125"/>
      <c r="I90" s="125"/>
      <c r="J90" s="125"/>
    </row>
    <row r="91" spans="3:10" x14ac:dyDescent="0.2">
      <c r="C91" s="124" t="s">
        <v>258</v>
      </c>
      <c r="D91" s="145"/>
      <c r="E91" s="161"/>
      <c r="F91" s="161"/>
      <c r="G91" s="161"/>
      <c r="H91" s="125"/>
      <c r="I91" s="125"/>
      <c r="J91" s="125"/>
    </row>
    <row r="92" spans="3:10" x14ac:dyDescent="0.2">
      <c r="C92" s="162" t="s">
        <v>259</v>
      </c>
      <c r="D92" s="145"/>
      <c r="E92" s="161"/>
      <c r="F92" s="161"/>
      <c r="G92" s="161"/>
      <c r="H92" s="125"/>
      <c r="I92" s="125"/>
      <c r="J92" s="125"/>
    </row>
    <row r="93" spans="3:10" x14ac:dyDescent="0.2">
      <c r="C93" s="162" t="s">
        <v>260</v>
      </c>
      <c r="D93" s="145"/>
      <c r="E93" s="161"/>
      <c r="F93" s="161"/>
      <c r="G93" s="161"/>
      <c r="H93" s="125"/>
      <c r="I93" s="125"/>
      <c r="J93" s="125"/>
    </row>
    <row r="94" spans="3:10" x14ac:dyDescent="0.2">
      <c r="C94" s="162" t="s">
        <v>261</v>
      </c>
      <c r="D94" s="145"/>
      <c r="E94" s="161"/>
      <c r="F94" s="161"/>
      <c r="G94" s="161"/>
      <c r="H94" s="125"/>
      <c r="I94" s="125"/>
      <c r="J94" s="125"/>
    </row>
    <row r="95" spans="3:10" x14ac:dyDescent="0.2">
      <c r="C95" s="162" t="s">
        <v>262</v>
      </c>
      <c r="D95" s="145"/>
      <c r="E95" s="161"/>
      <c r="F95" s="161"/>
      <c r="G95" s="161"/>
      <c r="H95" s="125"/>
      <c r="I95" s="125"/>
      <c r="J95" s="125"/>
    </row>
    <row r="96" spans="3:10" x14ac:dyDescent="0.2">
      <c r="C96" s="124" t="s">
        <v>263</v>
      </c>
      <c r="D96" s="145"/>
      <c r="E96" s="161"/>
      <c r="F96" s="161"/>
      <c r="G96" s="161"/>
      <c r="H96" s="161"/>
      <c r="I96" s="125"/>
      <c r="J96" s="125"/>
    </row>
    <row r="97" spans="3:10" x14ac:dyDescent="0.2">
      <c r="C97" s="162" t="s">
        <v>264</v>
      </c>
      <c r="D97" s="145"/>
      <c r="E97" s="161"/>
      <c r="F97" s="161"/>
      <c r="G97" s="161"/>
      <c r="H97" s="125"/>
      <c r="I97" s="125"/>
      <c r="J97" s="125"/>
    </row>
    <row r="98" spans="3:10" x14ac:dyDescent="0.2">
      <c r="C98" s="79" t="s">
        <v>265</v>
      </c>
      <c r="D98" s="145"/>
      <c r="E98" s="161"/>
      <c r="F98" s="161"/>
      <c r="G98" s="161"/>
      <c r="H98" s="125"/>
      <c r="I98" s="125"/>
      <c r="J98" s="125"/>
    </row>
    <row r="99" spans="3:10" x14ac:dyDescent="0.2">
      <c r="C99" s="79" t="s">
        <v>266</v>
      </c>
      <c r="D99" s="145"/>
      <c r="E99" s="161"/>
      <c r="F99" s="161"/>
      <c r="G99" s="161"/>
      <c r="H99" s="125"/>
      <c r="I99" s="125"/>
      <c r="J99" s="125"/>
    </row>
    <row r="100" spans="3:10" x14ac:dyDescent="0.2">
      <c r="C100" s="79" t="s">
        <v>267</v>
      </c>
      <c r="D100" s="145"/>
      <c r="E100" s="161"/>
      <c r="F100" s="161"/>
      <c r="G100" s="161"/>
      <c r="H100" s="125"/>
      <c r="I100" s="125"/>
      <c r="J100" s="125"/>
    </row>
    <row r="101" spans="3:10" x14ac:dyDescent="0.2">
      <c r="C101" s="79" t="s">
        <v>266</v>
      </c>
      <c r="D101" s="145"/>
      <c r="E101" s="161"/>
      <c r="F101" s="161"/>
      <c r="G101" s="161"/>
      <c r="H101" s="125"/>
      <c r="I101" s="125"/>
      <c r="J101" s="125"/>
    </row>
    <row r="102" spans="3:10" x14ac:dyDescent="0.2">
      <c r="C102" s="79" t="s">
        <v>268</v>
      </c>
      <c r="D102" s="145"/>
      <c r="E102" s="161"/>
      <c r="F102" s="161"/>
      <c r="G102" s="161"/>
      <c r="H102" s="125"/>
      <c r="I102" s="125"/>
      <c r="J102" s="125"/>
    </row>
    <row r="103" spans="3:10" x14ac:dyDescent="0.2">
      <c r="C103" s="162" t="s">
        <v>269</v>
      </c>
      <c r="D103" s="145"/>
      <c r="E103" s="161"/>
      <c r="F103" s="161"/>
      <c r="G103" s="161"/>
      <c r="H103" s="125"/>
      <c r="I103" s="125"/>
      <c r="J103" s="125"/>
    </row>
    <row r="104" spans="3:10" x14ac:dyDescent="0.2">
      <c r="C104" s="162" t="s">
        <v>270</v>
      </c>
      <c r="D104" s="145"/>
      <c r="E104" s="161"/>
      <c r="F104" s="161"/>
      <c r="G104" s="161"/>
      <c r="H104" s="125"/>
      <c r="I104" s="125"/>
      <c r="J104" s="125"/>
    </row>
    <row r="105" spans="3:10" x14ac:dyDescent="0.2">
      <c r="C105" s="80" t="s">
        <v>271</v>
      </c>
      <c r="D105" s="62"/>
      <c r="E105" s="62"/>
      <c r="F105" s="62"/>
      <c r="G105" s="62"/>
      <c r="H105" s="62"/>
      <c r="I105" s="62"/>
      <c r="J105" s="62"/>
    </row>
    <row r="106" spans="3:10" x14ac:dyDescent="0.2">
      <c r="C106" s="145" t="s">
        <v>272</v>
      </c>
      <c r="D106" s="125"/>
      <c r="E106" s="125"/>
      <c r="F106" s="125"/>
      <c r="G106" s="125"/>
      <c r="H106" s="125"/>
      <c r="I106" s="125"/>
      <c r="J106" s="125"/>
    </row>
    <row r="107" spans="3:10" x14ac:dyDescent="0.2">
      <c r="C107" s="80" t="s">
        <v>273</v>
      </c>
      <c r="D107" s="71"/>
      <c r="E107" s="71"/>
      <c r="F107" s="71"/>
      <c r="G107" s="71"/>
      <c r="H107" s="71"/>
      <c r="I107" s="71"/>
      <c r="J107" s="125"/>
    </row>
    <row r="108" spans="3:10" x14ac:dyDescent="0.2">
      <c r="C108" s="145" t="str">
        <f>"4) Determine the PBOPs exclusion.  The authorized amount of PBOPs expense (line "&amp;B68&amp;") may only be revised"</f>
        <v>4) Determine the PBOPs exclusion.  The authorized amount of PBOPs expense (line a) may only be revised</v>
      </c>
      <c r="D108" s="125"/>
      <c r="E108" s="125"/>
      <c r="F108" s="125"/>
      <c r="G108" s="125"/>
      <c r="H108" s="125"/>
      <c r="I108" s="125"/>
      <c r="J108" s="125"/>
    </row>
    <row r="109" spans="3:10" x14ac:dyDescent="0.2">
      <c r="C109" s="145" t="s">
        <v>274</v>
      </c>
      <c r="D109" s="125"/>
      <c r="E109" s="125"/>
      <c r="F109" s="125"/>
      <c r="G109" s="125"/>
      <c r="H109" s="125"/>
      <c r="I109" s="125"/>
      <c r="J109" s="125"/>
    </row>
    <row r="110" spans="3:10" x14ac:dyDescent="0.2">
      <c r="C110" s="145" t="s">
        <v>275</v>
      </c>
      <c r="D110" s="125"/>
      <c r="E110" s="125"/>
      <c r="F110" s="125"/>
      <c r="G110" s="125"/>
      <c r="H110" s="125"/>
      <c r="I110" s="125"/>
      <c r="J110" s="125"/>
    </row>
    <row r="111" spans="3:10" x14ac:dyDescent="0.2">
      <c r="C111" s="145" t="s">
        <v>276</v>
      </c>
      <c r="D111" s="125"/>
      <c r="E111" s="125"/>
      <c r="F111" s="125"/>
      <c r="G111" s="125"/>
      <c r="H111" s="125"/>
      <c r="I111" s="163" t="s">
        <v>277</v>
      </c>
      <c r="J111" s="164"/>
    </row>
    <row r="112" spans="3:10" x14ac:dyDescent="0.2">
      <c r="C112" s="145" t="s">
        <v>278</v>
      </c>
      <c r="D112" s="125"/>
      <c r="E112" s="125"/>
      <c r="F112" s="125"/>
      <c r="G112" s="125"/>
      <c r="H112" s="125"/>
      <c r="I112" s="125"/>
    </row>
  </sheetData>
  <pageMargins left="0.75" right="0.75" top="1" bottom="1" header="0.5" footer="0.5"/>
  <pageSetup scale="75" orientation="landscape" cellComments="asDisplayed" r:id="rId1"/>
  <headerFooter alignWithMargins="0">
    <oddHeader>&amp;CSchedule 20
Administrative and General Expenses
&amp;RTO9 Annual Update
Attachment 1</oddHeader>
    <oddFooter>&amp;R&amp;A</oddFooter>
  </headerFooter>
  <rowBreaks count="2" manualBreakCount="2">
    <brk id="50" max="9" man="1"/>
    <brk id="74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4"/>
  <sheetViews>
    <sheetView zoomScaleNormal="100" workbookViewId="0">
      <selection activeCell="D28" sqref="D28"/>
    </sheetView>
  </sheetViews>
  <sheetFormatPr defaultRowHeight="15" x14ac:dyDescent="0.25"/>
  <cols>
    <col min="1" max="2" width="9.140625" style="52"/>
    <col min="3" max="3" width="12" style="52" customWidth="1"/>
    <col min="4" max="4" width="17.7109375" style="52" customWidth="1"/>
    <col min="5" max="6" width="9.140625" style="52"/>
    <col min="7" max="7" width="14.85546875" style="52" customWidth="1"/>
    <col min="8" max="16384" width="9.140625" style="52"/>
  </cols>
  <sheetData>
    <row r="3" spans="1:9" x14ac:dyDescent="0.25">
      <c r="A3" s="285" t="s">
        <v>290</v>
      </c>
      <c r="B3" s="285"/>
      <c r="C3" s="285"/>
      <c r="D3" s="285"/>
      <c r="E3" s="285"/>
      <c r="F3" s="285"/>
      <c r="G3" s="285"/>
    </row>
    <row r="4" spans="1:9" x14ac:dyDescent="0.25">
      <c r="A4" s="285"/>
      <c r="B4" s="285"/>
      <c r="C4" s="285"/>
      <c r="D4" s="285"/>
      <c r="E4" s="285"/>
      <c r="F4" s="285"/>
      <c r="G4" s="285"/>
    </row>
    <row r="5" spans="1:9" x14ac:dyDescent="0.25">
      <c r="A5" s="286" t="s">
        <v>33</v>
      </c>
      <c r="B5" s="286"/>
      <c r="C5" s="286"/>
      <c r="D5" s="53" t="s">
        <v>34</v>
      </c>
      <c r="E5" s="287" t="s">
        <v>35</v>
      </c>
      <c r="F5" s="287"/>
      <c r="G5" s="287"/>
      <c r="H5" s="54"/>
      <c r="I5" s="54"/>
    </row>
    <row r="6" spans="1:9" ht="54" customHeight="1" x14ac:dyDescent="0.25">
      <c r="A6" s="301" t="s">
        <v>291</v>
      </c>
      <c r="B6" s="289"/>
      <c r="C6" s="290"/>
      <c r="D6" s="75">
        <f>'WP-2014 Sch4-TUTRR'!J71</f>
        <v>900334913.33367372</v>
      </c>
      <c r="E6" s="302" t="s">
        <v>299</v>
      </c>
      <c r="F6" s="303"/>
      <c r="G6" s="303"/>
    </row>
    <row r="7" spans="1:9" ht="57.75" customHeight="1" x14ac:dyDescent="0.25">
      <c r="A7" s="301" t="s">
        <v>292</v>
      </c>
      <c r="B7" s="304"/>
      <c r="C7" s="305"/>
      <c r="D7" s="171">
        <f>'WP-2014 Sch4-TUTRR'!J70</f>
        <v>900695025.87912524</v>
      </c>
      <c r="E7" s="295" t="s">
        <v>307</v>
      </c>
      <c r="F7" s="296"/>
      <c r="G7" s="296"/>
    </row>
    <row r="8" spans="1:9" ht="23.25" customHeight="1" x14ac:dyDescent="0.25">
      <c r="A8" s="297" t="s">
        <v>36</v>
      </c>
      <c r="B8" s="297"/>
      <c r="C8" s="297"/>
      <c r="D8" s="165">
        <f>D7-D6</f>
        <v>360112.54545152187</v>
      </c>
      <c r="E8" s="298"/>
      <c r="F8" s="299"/>
      <c r="G8" s="300"/>
    </row>
    <row r="11" spans="1:9" x14ac:dyDescent="0.25">
      <c r="A11" s="52" t="s">
        <v>37</v>
      </c>
      <c r="I11" s="104"/>
    </row>
    <row r="12" spans="1:9" ht="15" customHeight="1" x14ac:dyDescent="0.25">
      <c r="A12" s="173" t="s">
        <v>289</v>
      </c>
      <c r="B12" s="104"/>
      <c r="C12" s="104"/>
      <c r="D12" s="104"/>
      <c r="E12" s="104"/>
      <c r="F12" s="104"/>
      <c r="G12" s="104"/>
      <c r="H12" s="104"/>
      <c r="I12" s="104"/>
    </row>
    <row r="13" spans="1:9" ht="15" customHeight="1" x14ac:dyDescent="0.25">
      <c r="A13" s="173"/>
      <c r="B13" s="104"/>
      <c r="C13" s="104"/>
      <c r="D13" s="104"/>
      <c r="E13" s="104"/>
      <c r="F13" s="104"/>
      <c r="G13" s="104"/>
      <c r="H13" s="104"/>
    </row>
    <row r="14" spans="1:9" x14ac:dyDescent="0.25">
      <c r="A14" s="76"/>
    </row>
  </sheetData>
  <mergeCells count="9">
    <mergeCell ref="E7:G7"/>
    <mergeCell ref="A8:C8"/>
    <mergeCell ref="E8:G8"/>
    <mergeCell ref="A3:G4"/>
    <mergeCell ref="A5:C5"/>
    <mergeCell ref="E5:G5"/>
    <mergeCell ref="A6:C6"/>
    <mergeCell ref="E6:G6"/>
    <mergeCell ref="A7:C7"/>
  </mergeCells>
  <pageMargins left="0.7" right="0.7" top="0.75" bottom="0.75" header="0.3" footer="0.3"/>
  <pageSetup orientation="portrait" r:id="rId1"/>
  <headerFooter>
    <oddHeader>&amp;RTO11 Draft Annual Update
Attachment 4
WP-Schedule 3-One Time Adj &amp; True Up Adj
Page &amp;P of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2"/>
  <sheetViews>
    <sheetView topLeftCell="A43" zoomScaleNormal="100" workbookViewId="0"/>
  </sheetViews>
  <sheetFormatPr defaultRowHeight="12.75" x14ac:dyDescent="0.2"/>
  <cols>
    <col min="1" max="2" width="4.7109375" style="74" customWidth="1"/>
    <col min="3" max="3" width="18.7109375" style="74" customWidth="1"/>
    <col min="4" max="4" width="10.28515625" style="74" bestFit="1" customWidth="1"/>
    <col min="5" max="7" width="15.7109375" style="74" customWidth="1"/>
    <col min="8" max="8" width="24.7109375" style="74" customWidth="1"/>
    <col min="9" max="9" width="4.5703125" style="74" customWidth="1"/>
    <col min="10" max="10" width="15.7109375" style="74" customWidth="1"/>
    <col min="11" max="11" width="9.140625" style="74"/>
    <col min="12" max="12" width="12.28515625" style="74" bestFit="1" customWidth="1"/>
    <col min="13" max="16384" width="9.140625" style="74"/>
  </cols>
  <sheetData>
    <row r="1" spans="1:10" x14ac:dyDescent="0.2">
      <c r="A1" s="130" t="s">
        <v>38</v>
      </c>
    </row>
    <row r="2" spans="1:10" x14ac:dyDescent="0.2">
      <c r="H2" s="125"/>
    </row>
    <row r="3" spans="1:10" x14ac:dyDescent="0.2">
      <c r="B3" s="174" t="s">
        <v>39</v>
      </c>
    </row>
    <row r="4" spans="1:10" x14ac:dyDescent="0.2">
      <c r="B4" s="175"/>
      <c r="F4" s="110" t="s">
        <v>40</v>
      </c>
      <c r="G4" s="110"/>
      <c r="H4" s="110" t="s">
        <v>41</v>
      </c>
    </row>
    <row r="5" spans="1:10" x14ac:dyDescent="0.2">
      <c r="A5" s="111" t="s">
        <v>42</v>
      </c>
      <c r="B5" s="136"/>
      <c r="C5" s="147" t="s">
        <v>43</v>
      </c>
      <c r="F5" s="112" t="s">
        <v>44</v>
      </c>
      <c r="G5" s="112" t="s">
        <v>45</v>
      </c>
      <c r="H5" s="112" t="s">
        <v>46</v>
      </c>
      <c r="J5" s="112" t="s">
        <v>34</v>
      </c>
    </row>
    <row r="6" spans="1:10" x14ac:dyDescent="0.2">
      <c r="A6" s="132">
        <v>1</v>
      </c>
      <c r="B6" s="125"/>
      <c r="C6" s="176" t="s">
        <v>47</v>
      </c>
      <c r="D6" s="125"/>
      <c r="E6" s="125"/>
      <c r="F6" s="125" t="s">
        <v>48</v>
      </c>
      <c r="G6" s="125"/>
      <c r="H6" s="176" t="str">
        <f>"6-PlantInService, Line "&amp;'[16]6-PlantInService'!A42&amp;""</f>
        <v>6-PlantInService, Line 18</v>
      </c>
      <c r="I6" s="125"/>
      <c r="J6" s="114">
        <f>'[16]6-PlantInService'!D42</f>
        <v>5979888457.3177328</v>
      </c>
    </row>
    <row r="7" spans="1:10" x14ac:dyDescent="0.2">
      <c r="A7" s="132">
        <f>A6+1</f>
        <v>2</v>
      </c>
      <c r="B7" s="125"/>
      <c r="C7" s="176" t="s">
        <v>49</v>
      </c>
      <c r="D7" s="125"/>
      <c r="E7" s="125"/>
      <c r="F7" s="125" t="s">
        <v>50</v>
      </c>
      <c r="G7" s="125"/>
      <c r="H7" s="176" t="str">
        <f>"6-PlantInService, Line "&amp;'[16]6-PlantInService'!A58&amp;""</f>
        <v>6-PlantInService, Line 24</v>
      </c>
      <c r="I7" s="125"/>
      <c r="J7" s="114">
        <f>'[16]6-PlantInService'!F58</f>
        <v>243598922.46867159</v>
      </c>
    </row>
    <row r="8" spans="1:10" x14ac:dyDescent="0.2">
      <c r="A8" s="132">
        <f>A7+1</f>
        <v>3</v>
      </c>
      <c r="B8" s="125"/>
      <c r="C8" s="176" t="s">
        <v>51</v>
      </c>
      <c r="D8" s="125"/>
      <c r="E8" s="125"/>
      <c r="F8" s="125" t="s">
        <v>50</v>
      </c>
      <c r="G8" s="125"/>
      <c r="H8" s="125" t="str">
        <f>"11-PHFU, Line "&amp;'[16]11-PHFU'!A41&amp;""</f>
        <v>11-PHFU, Line 9</v>
      </c>
      <c r="I8" s="125"/>
      <c r="J8" s="114">
        <f>'[16]11-PHFU'!D41</f>
        <v>9942155</v>
      </c>
    </row>
    <row r="9" spans="1:10" x14ac:dyDescent="0.2">
      <c r="A9" s="132">
        <f>A8+1</f>
        <v>4</v>
      </c>
      <c r="B9" s="125"/>
      <c r="C9" s="176" t="s">
        <v>52</v>
      </c>
      <c r="D9" s="125"/>
      <c r="E9" s="125"/>
      <c r="F9" s="125" t="s">
        <v>50</v>
      </c>
      <c r="G9" s="125"/>
      <c r="H9" s="145" t="str">
        <f>"12-AbandonedPlant Line "&amp;'[16]12-AbandonedPlant'!A21&amp;""</f>
        <v>12-AbandonedPlant Line 4</v>
      </c>
      <c r="I9" s="125"/>
      <c r="J9" s="114">
        <f>'[16]12-AbandonedPlant'!G21</f>
        <v>7222500</v>
      </c>
    </row>
    <row r="10" spans="1:10" x14ac:dyDescent="0.2">
      <c r="A10" s="132"/>
      <c r="B10" s="125"/>
      <c r="C10" s="176"/>
      <c r="D10" s="125"/>
      <c r="E10" s="125"/>
      <c r="F10" s="125"/>
      <c r="G10" s="125"/>
      <c r="H10" s="125"/>
      <c r="I10" s="125"/>
      <c r="J10" s="114"/>
    </row>
    <row r="11" spans="1:10" x14ac:dyDescent="0.2">
      <c r="A11" s="132"/>
      <c r="B11" s="125"/>
      <c r="C11" s="177" t="s">
        <v>53</v>
      </c>
      <c r="D11" s="125"/>
      <c r="E11" s="125"/>
      <c r="F11" s="125"/>
      <c r="G11" s="125"/>
      <c r="H11" s="125"/>
      <c r="I11" s="125"/>
      <c r="J11" s="114"/>
    </row>
    <row r="12" spans="1:10" x14ac:dyDescent="0.2">
      <c r="A12" s="132">
        <f>A9+1</f>
        <v>5</v>
      </c>
      <c r="B12" s="125"/>
      <c r="C12" s="124" t="s">
        <v>54</v>
      </c>
      <c r="D12" s="125"/>
      <c r="E12" s="125"/>
      <c r="F12" s="125" t="s">
        <v>48</v>
      </c>
      <c r="G12" s="125"/>
      <c r="H12" s="176" t="str">
        <f>"13-WorkCap, Line "&amp;'[16]13-WorkCap'!A27&amp;""</f>
        <v>13-WorkCap, Line 17</v>
      </c>
      <c r="I12" s="125"/>
      <c r="J12" s="114">
        <f>'[16]13-WorkCap'!F27</f>
        <v>13943379.046601135</v>
      </c>
    </row>
    <row r="13" spans="1:10" x14ac:dyDescent="0.2">
      <c r="A13" s="132">
        <f>A12+1</f>
        <v>6</v>
      </c>
      <c r="B13" s="125"/>
      <c r="C13" s="117" t="s">
        <v>55</v>
      </c>
      <c r="D13" s="125"/>
      <c r="E13" s="125"/>
      <c r="F13" s="125" t="s">
        <v>48</v>
      </c>
      <c r="G13" s="125"/>
      <c r="H13" s="176" t="str">
        <f>"13-WorkCap, Line "&amp;'[16]13-WorkCap'!A51&amp;""</f>
        <v>13-WorkCap, Line 33</v>
      </c>
      <c r="I13" s="125"/>
      <c r="J13" s="114">
        <f>'[16]13-WorkCap'!F51</f>
        <v>4001800.8571300535</v>
      </c>
    </row>
    <row r="14" spans="1:10" x14ac:dyDescent="0.2">
      <c r="A14" s="132">
        <f>A13+1</f>
        <v>7</v>
      </c>
      <c r="B14" s="125"/>
      <c r="C14" s="124" t="s">
        <v>56</v>
      </c>
      <c r="D14" s="125"/>
      <c r="E14" s="125"/>
      <c r="F14" s="145" t="s">
        <v>57</v>
      </c>
      <c r="G14" s="125"/>
      <c r="H14" s="125" t="str">
        <f>"1-Base TRR Line "&amp;'[16]1-BaseTRR'!A17&amp;""</f>
        <v>1-Base TRR Line 7</v>
      </c>
      <c r="I14" s="125"/>
      <c r="J14" s="178">
        <f>'[16]1-BaseTRR'!K17</f>
        <v>8973342.5666491855</v>
      </c>
    </row>
    <row r="15" spans="1:10" x14ac:dyDescent="0.2">
      <c r="A15" s="132">
        <f>A14+1</f>
        <v>8</v>
      </c>
      <c r="B15" s="125"/>
      <c r="C15" s="124" t="s">
        <v>58</v>
      </c>
      <c r="D15" s="125"/>
      <c r="E15" s="125"/>
      <c r="F15" s="125"/>
      <c r="G15" s="125"/>
      <c r="H15" s="125" t="str">
        <f>"Line "&amp;A12&amp;" + Line "&amp;A13&amp;" + Line "&amp;A14&amp;""</f>
        <v>Line 5 + Line 6 + Line 7</v>
      </c>
      <c r="I15" s="125"/>
      <c r="J15" s="118">
        <f>SUM(J12:J14)</f>
        <v>26918522.470380373</v>
      </c>
    </row>
    <row r="16" spans="1:10" x14ac:dyDescent="0.2">
      <c r="A16" s="132"/>
      <c r="B16" s="125"/>
      <c r="C16" s="124"/>
      <c r="D16" s="125"/>
      <c r="E16" s="125"/>
      <c r="F16" s="125"/>
      <c r="G16" s="125"/>
      <c r="H16" s="125"/>
      <c r="I16" s="125"/>
      <c r="J16" s="114"/>
    </row>
    <row r="17" spans="1:10" x14ac:dyDescent="0.2">
      <c r="A17" s="132"/>
      <c r="B17" s="125"/>
      <c r="C17" s="179" t="s">
        <v>59</v>
      </c>
      <c r="D17" s="125"/>
      <c r="E17" s="125"/>
      <c r="F17" s="125"/>
      <c r="G17" s="125"/>
      <c r="H17" s="125"/>
      <c r="I17" s="125"/>
      <c r="J17" s="114"/>
    </row>
    <row r="18" spans="1:10" x14ac:dyDescent="0.2">
      <c r="A18" s="132">
        <f>A15+1</f>
        <v>9</v>
      </c>
      <c r="B18" s="125"/>
      <c r="C18" s="124" t="s">
        <v>60</v>
      </c>
      <c r="D18" s="125"/>
      <c r="E18" s="125"/>
      <c r="F18" s="125" t="s">
        <v>48</v>
      </c>
      <c r="G18" s="125" t="s">
        <v>61</v>
      </c>
      <c r="H18" s="176" t="str">
        <f>"8-AccDep, Line "&amp;'[16]8-AccDep'!A25&amp;", Col. 12"</f>
        <v>8-AccDep, Line 14, Col. 12</v>
      </c>
      <c r="I18" s="125"/>
      <c r="J18" s="114">
        <f>-'[16]8-AccDep'!N25</f>
        <v>-1118330473.8159039</v>
      </c>
    </row>
    <row r="19" spans="1:10" x14ac:dyDescent="0.2">
      <c r="A19" s="132">
        <f>A18+1</f>
        <v>10</v>
      </c>
      <c r="B19" s="125"/>
      <c r="C19" s="124" t="s">
        <v>62</v>
      </c>
      <c r="D19" s="125"/>
      <c r="E19" s="125"/>
      <c r="F19" s="125" t="s">
        <v>50</v>
      </c>
      <c r="G19" s="125" t="s">
        <v>61</v>
      </c>
      <c r="H19" s="176" t="str">
        <f>"8-AccDep, Line "&amp;'[16]8-AccDep'!A35&amp;", Col. 5"</f>
        <v>8-AccDep, Line 17, Col. 5</v>
      </c>
      <c r="I19" s="125"/>
      <c r="J19" s="114">
        <f>-'[16]8-AccDep'!G35</f>
        <v>0</v>
      </c>
    </row>
    <row r="20" spans="1:10" x14ac:dyDescent="0.2">
      <c r="A20" s="132">
        <f>A19+1</f>
        <v>11</v>
      </c>
      <c r="B20" s="125"/>
      <c r="C20" s="124" t="s">
        <v>63</v>
      </c>
      <c r="D20" s="58"/>
      <c r="E20" s="125"/>
      <c r="F20" s="125" t="s">
        <v>50</v>
      </c>
      <c r="G20" s="125" t="s">
        <v>61</v>
      </c>
      <c r="H20" s="176" t="str">
        <f>"8-AccDep, Line "&amp;'[16]8-AccDep'!A53&amp;""</f>
        <v>8-AccDep, Line 23</v>
      </c>
      <c r="I20" s="125"/>
      <c r="J20" s="126">
        <f>-'[16]8-AccDep'!F53</f>
        <v>-100367095.90861119</v>
      </c>
    </row>
    <row r="21" spans="1:10" x14ac:dyDescent="0.2">
      <c r="A21" s="132">
        <f>A20+1</f>
        <v>12</v>
      </c>
      <c r="B21" s="125"/>
      <c r="C21" s="59" t="s">
        <v>64</v>
      </c>
      <c r="D21" s="58"/>
      <c r="E21" s="125"/>
      <c r="F21" s="125"/>
      <c r="G21" s="125"/>
      <c r="H21" s="125" t="str">
        <f>"Line "&amp;A18&amp;" + Line "&amp;A19&amp;" + Line "&amp;A20&amp;""</f>
        <v>Line 9 + Line 10 + Line 11</v>
      </c>
      <c r="I21" s="125"/>
      <c r="J21" s="114">
        <f>SUM(J18:J20)</f>
        <v>-1218697569.7245152</v>
      </c>
    </row>
    <row r="22" spans="1:10" x14ac:dyDescent="0.2">
      <c r="A22" s="132"/>
      <c r="B22" s="125"/>
      <c r="C22" s="145"/>
      <c r="D22" s="125"/>
      <c r="E22" s="125"/>
      <c r="F22" s="125"/>
      <c r="G22" s="125"/>
      <c r="H22" s="125"/>
      <c r="I22" s="125"/>
      <c r="J22" s="114"/>
    </row>
    <row r="23" spans="1:10" x14ac:dyDescent="0.2">
      <c r="A23" s="132">
        <f>A21+1</f>
        <v>13</v>
      </c>
      <c r="B23" s="125"/>
      <c r="C23" s="180" t="s">
        <v>65</v>
      </c>
      <c r="D23" s="125"/>
      <c r="E23" s="125"/>
      <c r="F23" s="125" t="s">
        <v>50</v>
      </c>
      <c r="G23" s="125"/>
      <c r="H23" s="176" t="str">
        <f>"9-ADIT, Line "&amp;'[16]9-ADIT'!A24&amp;""</f>
        <v>9-ADIT, Line 15</v>
      </c>
      <c r="I23" s="125"/>
      <c r="J23" s="114">
        <f>'[16]9-ADIT'!D24</f>
        <v>-1123799950.1184981</v>
      </c>
    </row>
    <row r="24" spans="1:10" x14ac:dyDescent="0.2">
      <c r="A24" s="132">
        <f>A23+1</f>
        <v>14</v>
      </c>
      <c r="B24" s="125"/>
      <c r="C24" s="176" t="s">
        <v>66</v>
      </c>
      <c r="D24" s="125"/>
      <c r="E24" s="125"/>
      <c r="F24" s="125" t="s">
        <v>48</v>
      </c>
      <c r="G24" s="125"/>
      <c r="H24" s="176" t="str">
        <f>"14-IncentivePlant, L "&amp;'[16]14-IncentivePlant'!A37&amp;", C2"</f>
        <v>14-IncentivePlant, L 12, C2</v>
      </c>
      <c r="I24" s="125"/>
      <c r="J24" s="114">
        <f>'[16]14-IncentivePlant'!F37</f>
        <v>1012920131.8777215</v>
      </c>
    </row>
    <row r="25" spans="1:10" x14ac:dyDescent="0.2">
      <c r="A25" s="132">
        <f>A24+1</f>
        <v>15</v>
      </c>
      <c r="B25" s="125"/>
      <c r="C25" s="180" t="s">
        <v>67</v>
      </c>
      <c r="D25" s="125"/>
      <c r="E25" s="125"/>
      <c r="F25" s="125" t="s">
        <v>50</v>
      </c>
      <c r="G25" s="125" t="s">
        <v>61</v>
      </c>
      <c r="H25" s="176" t="str">
        <f>"22-NUCs, Line "&amp;'[16]22-NUCs'!A17&amp;""</f>
        <v>22-NUCs, Line 9</v>
      </c>
      <c r="I25" s="125"/>
      <c r="J25" s="114">
        <f>-'[16]22-NUCs'!E17</f>
        <v>-39651975</v>
      </c>
    </row>
    <row r="26" spans="1:10" x14ac:dyDescent="0.2">
      <c r="A26" s="132" t="s">
        <v>68</v>
      </c>
      <c r="B26" s="125"/>
      <c r="C26" s="176" t="s">
        <v>69</v>
      </c>
      <c r="D26" s="125"/>
      <c r="E26" s="125"/>
      <c r="F26" s="125"/>
      <c r="G26" s="125"/>
      <c r="H26" s="145" t="str">
        <f>"34-UnfundedReserves, Line "&amp;'[16]34-UnfundedReserves'!A10&amp;""</f>
        <v>34-UnfundedReserves, Line 7</v>
      </c>
      <c r="I26" s="125"/>
      <c r="J26" s="114">
        <f>'[16]34-UnfundedReserves'!K10</f>
        <v>-14591061.21563641</v>
      </c>
    </row>
    <row r="27" spans="1:10" x14ac:dyDescent="0.2">
      <c r="A27" s="132">
        <v>16</v>
      </c>
      <c r="B27" s="125"/>
      <c r="C27" s="180" t="s">
        <v>70</v>
      </c>
      <c r="D27" s="125"/>
      <c r="E27" s="125"/>
      <c r="F27" s="125" t="s">
        <v>50</v>
      </c>
      <c r="G27" s="125"/>
      <c r="H27" s="176" t="str">
        <f>"23-RegAssets, Line "&amp;'[16]23-RegAssets'!A18&amp;""</f>
        <v>23-RegAssets, Line 15</v>
      </c>
      <c r="I27" s="125"/>
      <c r="J27" s="114">
        <f>'[16]23-RegAssets'!E18</f>
        <v>0</v>
      </c>
    </row>
    <row r="28" spans="1:10" x14ac:dyDescent="0.2">
      <c r="A28" s="132"/>
      <c r="B28" s="125"/>
      <c r="C28" s="180"/>
      <c r="D28" s="125"/>
      <c r="E28" s="125"/>
      <c r="F28" s="125"/>
      <c r="G28" s="125"/>
      <c r="H28" s="125"/>
      <c r="I28" s="125"/>
      <c r="J28" s="125"/>
    </row>
    <row r="29" spans="1:10" x14ac:dyDescent="0.2">
      <c r="A29" s="132">
        <v>17</v>
      </c>
      <c r="B29" s="125"/>
      <c r="C29" s="125" t="s">
        <v>71</v>
      </c>
      <c r="D29" s="125"/>
      <c r="E29" s="125"/>
      <c r="F29" s="125"/>
      <c r="G29" s="125"/>
      <c r="H29" s="125" t="str">
        <f>"L"&amp;A6&amp;"+L"&amp;A7&amp;"+L"&amp;A8&amp;"+L"&amp;A9&amp;"+L"&amp;A15&amp;"+L"&amp;A21&amp;"+"</f>
        <v>L1+L2+L3+L4+L8+L12+</v>
      </c>
      <c r="I29" s="125"/>
      <c r="J29" s="118">
        <f>J6+ J7+J8+J9+J15+J21+J23+J24+J25+J26+J27</f>
        <v>4883750133.0758581</v>
      </c>
    </row>
    <row r="30" spans="1:10" x14ac:dyDescent="0.2">
      <c r="A30" s="132"/>
      <c r="B30" s="125"/>
      <c r="C30" s="125"/>
      <c r="D30" s="125"/>
      <c r="E30" s="125"/>
      <c r="F30" s="125"/>
      <c r="G30" s="125"/>
      <c r="H30" s="125" t="str">
        <f>"L"&amp;A23&amp;"+L"&amp;A24&amp;"+L"&amp;A25&amp;"+L"&amp;A26&amp;"+L"&amp;A27&amp;""</f>
        <v>L13+L14+L15+L15a+L16</v>
      </c>
      <c r="I30" s="125"/>
      <c r="J30" s="114"/>
    </row>
    <row r="31" spans="1:10" x14ac:dyDescent="0.2">
      <c r="A31" s="132"/>
      <c r="B31" s="144" t="s">
        <v>72</v>
      </c>
      <c r="D31" s="125"/>
      <c r="E31" s="125"/>
      <c r="F31" s="125"/>
      <c r="G31" s="125"/>
      <c r="H31" s="125"/>
      <c r="I31" s="125"/>
      <c r="J31" s="114"/>
    </row>
    <row r="32" spans="1:10" x14ac:dyDescent="0.2">
      <c r="A32" s="181" t="s">
        <v>42</v>
      </c>
      <c r="B32" s="125"/>
      <c r="C32" s="144"/>
      <c r="D32" s="125"/>
      <c r="E32" s="125"/>
      <c r="F32" s="125"/>
      <c r="G32" s="125"/>
      <c r="H32" s="125"/>
      <c r="I32" s="125"/>
      <c r="J32" s="114"/>
    </row>
    <row r="33" spans="1:10" x14ac:dyDescent="0.2">
      <c r="A33" s="132">
        <f>A29+1</f>
        <v>18</v>
      </c>
      <c r="B33" s="125"/>
      <c r="C33" s="125" t="s">
        <v>73</v>
      </c>
      <c r="D33" s="125"/>
      <c r="E33" s="125"/>
      <c r="F33" s="125"/>
      <c r="G33" s="145" t="s">
        <v>74</v>
      </c>
      <c r="H33" s="145" t="str">
        <f>"Instruction 1, Line "&amp;B98&amp;""</f>
        <v>Instruction 1, Line j</v>
      </c>
      <c r="I33" s="125"/>
      <c r="J33" s="182">
        <f>E98</f>
        <v>7.3018395072611403E-2</v>
      </c>
    </row>
    <row r="34" spans="1:10" x14ac:dyDescent="0.2">
      <c r="A34" s="110">
        <f>A33+1</f>
        <v>19</v>
      </c>
      <c r="C34" s="145" t="s">
        <v>75</v>
      </c>
      <c r="D34" s="145"/>
      <c r="E34" s="145"/>
      <c r="F34" s="145"/>
      <c r="G34" s="145"/>
      <c r="H34" s="74" t="str">
        <f>"Line "&amp;A29&amp;" * Line "&amp;A33&amp;""</f>
        <v>Line 17 * Line 18</v>
      </c>
      <c r="J34" s="122">
        <f>J29*J33</f>
        <v>356603596.65285152</v>
      </c>
    </row>
    <row r="35" spans="1:10" x14ac:dyDescent="0.2">
      <c r="A35" s="110"/>
      <c r="B35" s="136"/>
      <c r="J35" s="125"/>
    </row>
    <row r="36" spans="1:10" x14ac:dyDescent="0.2">
      <c r="A36" s="110"/>
      <c r="B36" s="130" t="s">
        <v>76</v>
      </c>
      <c r="J36" s="125"/>
    </row>
    <row r="37" spans="1:10" x14ac:dyDescent="0.2">
      <c r="A37" s="132"/>
      <c r="B37" s="117"/>
      <c r="C37" s="125"/>
      <c r="D37" s="125"/>
      <c r="E37" s="125"/>
      <c r="F37" s="125"/>
      <c r="G37" s="125"/>
      <c r="H37" s="125"/>
      <c r="I37" s="125"/>
      <c r="J37" s="125"/>
    </row>
    <row r="38" spans="1:10" x14ac:dyDescent="0.2">
      <c r="A38" s="132">
        <f>A34+1</f>
        <v>20</v>
      </c>
      <c r="B38" s="125"/>
      <c r="C38" s="145" t="s">
        <v>77</v>
      </c>
      <c r="D38" s="125"/>
      <c r="E38" s="125"/>
      <c r="F38" s="125"/>
      <c r="G38" s="125"/>
      <c r="H38" s="125"/>
      <c r="I38" s="125"/>
      <c r="J38" s="118">
        <f>(((J29*J42) + J45) *(J43/(1-J43)))+(J44/(1-J43))</f>
        <v>176546801.74613053</v>
      </c>
    </row>
    <row r="39" spans="1:10" x14ac:dyDescent="0.2">
      <c r="A39" s="132"/>
      <c r="B39" s="125"/>
      <c r="C39" s="125"/>
      <c r="D39" s="125"/>
      <c r="E39" s="125"/>
      <c r="F39" s="125"/>
      <c r="G39" s="125"/>
      <c r="H39" s="125"/>
      <c r="I39" s="125"/>
      <c r="J39" s="145"/>
    </row>
    <row r="40" spans="1:10" x14ac:dyDescent="0.2">
      <c r="A40" s="132"/>
      <c r="B40" s="125"/>
      <c r="C40" s="125"/>
      <c r="D40" s="125" t="s">
        <v>78</v>
      </c>
      <c r="E40" s="125"/>
      <c r="F40" s="125"/>
      <c r="G40" s="125"/>
      <c r="H40" s="125"/>
      <c r="I40" s="125"/>
      <c r="J40" s="125"/>
    </row>
    <row r="41" spans="1:10" x14ac:dyDescent="0.2">
      <c r="A41" s="132">
        <f>A38+1</f>
        <v>21</v>
      </c>
      <c r="B41" s="125"/>
      <c r="C41" s="125"/>
      <c r="D41" s="117" t="s">
        <v>79</v>
      </c>
      <c r="E41" s="125"/>
      <c r="F41" s="125"/>
      <c r="G41" s="125"/>
      <c r="H41" s="125" t="str">
        <f>"Line "&amp;A29&amp;""</f>
        <v>Line 17</v>
      </c>
      <c r="I41" s="125"/>
      <c r="J41" s="118">
        <f>J29</f>
        <v>4883750133.0758581</v>
      </c>
    </row>
    <row r="42" spans="1:10" x14ac:dyDescent="0.2">
      <c r="A42" s="132">
        <f>A41+1</f>
        <v>22</v>
      </c>
      <c r="B42" s="125"/>
      <c r="C42" s="125"/>
      <c r="D42" s="124" t="s">
        <v>80</v>
      </c>
      <c r="E42" s="125"/>
      <c r="F42" s="125"/>
      <c r="G42" s="145" t="s">
        <v>81</v>
      </c>
      <c r="H42" s="145" t="str">
        <f>"Instruction 1, Line "&amp;B103&amp;""</f>
        <v>Instruction 1, Line k</v>
      </c>
      <c r="I42" s="125"/>
      <c r="J42" s="129">
        <f>E103</f>
        <v>5.0982689182782093E-2</v>
      </c>
    </row>
    <row r="43" spans="1:10" x14ac:dyDescent="0.2">
      <c r="A43" s="132">
        <f>A42+1</f>
        <v>23</v>
      </c>
      <c r="B43" s="125"/>
      <c r="C43" s="125"/>
      <c r="D43" s="117" t="s">
        <v>82</v>
      </c>
      <c r="E43" s="125"/>
      <c r="F43" s="125"/>
      <c r="G43" s="125"/>
      <c r="H43" s="125" t="str">
        <f>"1-Base TRR L "&amp;'[16]1-BaseTRR'!A102&amp;""</f>
        <v>1-Base TRR L 58</v>
      </c>
      <c r="I43" s="125"/>
      <c r="J43" s="129">
        <f>'[16]1-BaseTRR'!K102</f>
        <v>0.40755937049510305</v>
      </c>
    </row>
    <row r="44" spans="1:10" x14ac:dyDescent="0.2">
      <c r="A44" s="132">
        <f>A43+1</f>
        <v>24</v>
      </c>
      <c r="B44" s="125"/>
      <c r="C44" s="125"/>
      <c r="D44" s="117" t="s">
        <v>83</v>
      </c>
      <c r="E44" s="125"/>
      <c r="F44" s="125"/>
      <c r="G44" s="125"/>
      <c r="H44" s="125" t="str">
        <f>"1-Base TRR L "&amp;'[16]1-BaseTRR'!A108&amp;""</f>
        <v>1-Base TRR L 62</v>
      </c>
      <c r="I44" s="125"/>
      <c r="J44" s="114">
        <f>'[16]1-BaseTRR'!K108</f>
        <v>2086200</v>
      </c>
    </row>
    <row r="45" spans="1:10" x14ac:dyDescent="0.2">
      <c r="A45" s="132">
        <f>A44+1</f>
        <v>25</v>
      </c>
      <c r="B45" s="125"/>
      <c r="C45" s="125"/>
      <c r="D45" s="117" t="s">
        <v>84</v>
      </c>
      <c r="E45" s="125"/>
      <c r="F45" s="125"/>
      <c r="G45" s="125"/>
      <c r="H45" s="125" t="str">
        <f>"1-Base TRR L "&amp;'[16]1-BaseTRR'!A112&amp;""</f>
        <v>1-Base TRR L 64</v>
      </c>
      <c r="I45" s="125"/>
      <c r="J45" s="183">
        <f>'[16]1-BaseTRR'!K119</f>
        <v>2528293</v>
      </c>
    </row>
    <row r="46" spans="1:10" x14ac:dyDescent="0.2">
      <c r="A46" s="132"/>
      <c r="B46" s="117"/>
      <c r="C46" s="125"/>
      <c r="D46" s="125"/>
      <c r="E46" s="125"/>
      <c r="F46" s="125"/>
      <c r="G46" s="125"/>
      <c r="H46" s="125"/>
      <c r="I46" s="125"/>
      <c r="J46" s="125"/>
    </row>
    <row r="47" spans="1:10" x14ac:dyDescent="0.2">
      <c r="A47" s="132"/>
      <c r="B47" s="144" t="s">
        <v>85</v>
      </c>
      <c r="D47" s="125"/>
      <c r="E47" s="125"/>
      <c r="F47" s="125"/>
      <c r="G47" s="125"/>
      <c r="H47" s="125"/>
      <c r="I47" s="125"/>
      <c r="J47" s="125"/>
    </row>
    <row r="48" spans="1:10" x14ac:dyDescent="0.2">
      <c r="A48" s="132">
        <f>A45+1</f>
        <v>26</v>
      </c>
      <c r="B48" s="117"/>
      <c r="C48" s="125" t="s">
        <v>86</v>
      </c>
      <c r="D48" s="125"/>
      <c r="E48" s="125"/>
      <c r="F48" s="125"/>
      <c r="G48" s="125"/>
      <c r="H48" s="125" t="str">
        <f>"1-Base TRR L "&amp;'[16]1-BaseTRR'!A124&amp;""</f>
        <v>1-Base TRR L 65</v>
      </c>
      <c r="I48" s="125"/>
      <c r="J48" s="114">
        <f>'[16]1-BaseTRR'!K124</f>
        <v>93525416.355785295</v>
      </c>
    </row>
    <row r="49" spans="1:10" x14ac:dyDescent="0.2">
      <c r="A49" s="132">
        <f t="shared" ref="A49:A60" si="0">A48+1</f>
        <v>27</v>
      </c>
      <c r="B49" s="117"/>
      <c r="C49" s="145" t="s">
        <v>87</v>
      </c>
      <c r="D49" s="125"/>
      <c r="E49" s="125"/>
      <c r="F49" s="125"/>
      <c r="G49" s="125"/>
      <c r="H49" s="125" t="str">
        <f>"1-Base TRR L "&amp;'[16]1-BaseTRR'!A125&amp;""</f>
        <v>1-Base TRR L 66</v>
      </c>
      <c r="I49" s="125"/>
      <c r="J49" s="118">
        <f>'[16]1-BaseTRR'!K125</f>
        <v>50048064.710601673</v>
      </c>
    </row>
    <row r="50" spans="1:10" x14ac:dyDescent="0.2">
      <c r="A50" s="184" t="s">
        <v>159</v>
      </c>
      <c r="B50" s="185"/>
      <c r="C50" s="186" t="s">
        <v>160</v>
      </c>
      <c r="D50" s="151"/>
      <c r="E50" s="151"/>
      <c r="F50" s="151"/>
      <c r="G50" s="151"/>
      <c r="H50" s="151" t="str">
        <f>"35-PBOPs L "&amp;'[16]35-PBOPs'!A38&amp;""</f>
        <v>35-PBOPs L 14</v>
      </c>
      <c r="I50" s="151"/>
      <c r="J50" s="187">
        <f>'[16]35-PBOPs'!G38</f>
        <v>-1420456.486324721</v>
      </c>
    </row>
    <row r="51" spans="1:10" x14ac:dyDescent="0.2">
      <c r="A51" s="132">
        <f>A49+1</f>
        <v>28</v>
      </c>
      <c r="B51" s="117"/>
      <c r="C51" s="125" t="s">
        <v>88</v>
      </c>
      <c r="D51" s="125"/>
      <c r="E51" s="125"/>
      <c r="F51" s="125"/>
      <c r="G51" s="125"/>
      <c r="H51" s="125" t="str">
        <f>"1-Base TRR L "&amp;'[16]1-BaseTRR'!A126&amp;""</f>
        <v>1-Base TRR L 67</v>
      </c>
      <c r="I51" s="125"/>
      <c r="J51" s="114">
        <f>'[16]1-BaseTRR'!K126</f>
        <v>1555832</v>
      </c>
    </row>
    <row r="52" spans="1:10" x14ac:dyDescent="0.2">
      <c r="A52" s="132">
        <f t="shared" si="0"/>
        <v>29</v>
      </c>
      <c r="B52" s="117"/>
      <c r="C52" s="145" t="s">
        <v>89</v>
      </c>
      <c r="D52" s="125"/>
      <c r="E52" s="125"/>
      <c r="F52" s="125"/>
      <c r="G52" s="125"/>
      <c r="H52" s="125" t="str">
        <f>"1-Base TRR L "&amp;'[16]1-BaseTRR'!A127&amp;""</f>
        <v>1-Base TRR L 68</v>
      </c>
      <c r="I52" s="125"/>
      <c r="J52" s="114">
        <f>'[16]1-BaseTRR'!K127</f>
        <v>175404996.76993448</v>
      </c>
    </row>
    <row r="53" spans="1:10" x14ac:dyDescent="0.2">
      <c r="A53" s="132">
        <f t="shared" si="0"/>
        <v>30</v>
      </c>
      <c r="B53" s="117"/>
      <c r="C53" s="145" t="s">
        <v>90</v>
      </c>
      <c r="D53" s="125"/>
      <c r="E53" s="125"/>
      <c r="F53" s="125"/>
      <c r="G53" s="125"/>
      <c r="H53" s="125" t="str">
        <f>"1-Base TRR L "&amp;'[16]1-BaseTRR'!A128&amp;""</f>
        <v>1-Base TRR L 69</v>
      </c>
      <c r="I53" s="125"/>
      <c r="J53" s="114">
        <f>'[16]1-BaseTRR'!K128</f>
        <v>14445000</v>
      </c>
    </row>
    <row r="54" spans="1:10" x14ac:dyDescent="0.2">
      <c r="A54" s="132">
        <f t="shared" si="0"/>
        <v>31</v>
      </c>
      <c r="B54" s="117"/>
      <c r="C54" s="145" t="s">
        <v>91</v>
      </c>
      <c r="D54" s="125"/>
      <c r="E54" s="125"/>
      <c r="F54" s="125"/>
      <c r="G54" s="125"/>
      <c r="H54" s="125" t="str">
        <f>"1-Base TRR L "&amp;'[16]1-BaseTRR'!A129&amp;""</f>
        <v>1-Base TRR L 70</v>
      </c>
      <c r="I54" s="125"/>
      <c r="J54" s="114">
        <f>'[16]1-BaseTRR'!K129</f>
        <v>46990262.678897277</v>
      </c>
    </row>
    <row r="55" spans="1:10" x14ac:dyDescent="0.2">
      <c r="A55" s="132">
        <f t="shared" si="0"/>
        <v>32</v>
      </c>
      <c r="B55" s="117"/>
      <c r="C55" s="125" t="s">
        <v>92</v>
      </c>
      <c r="D55" s="125"/>
      <c r="E55" s="125"/>
      <c r="F55" s="125"/>
      <c r="G55" s="145"/>
      <c r="H55" s="125" t="str">
        <f>"1-Base TRR L "&amp;'[16]1-BaseTRR'!A130&amp;""</f>
        <v>1-Base TRR L 71</v>
      </c>
      <c r="I55" s="125"/>
      <c r="J55" s="114">
        <f>'[16]1-BaseTRR'!K130</f>
        <v>-52513435.684500799</v>
      </c>
    </row>
    <row r="56" spans="1:10" x14ac:dyDescent="0.2">
      <c r="A56" s="132">
        <f t="shared" si="0"/>
        <v>33</v>
      </c>
      <c r="B56" s="117"/>
      <c r="C56" s="125" t="s">
        <v>93</v>
      </c>
      <c r="D56" s="125"/>
      <c r="E56" s="125"/>
      <c r="F56" s="125"/>
      <c r="G56" s="125"/>
      <c r="H56" s="125" t="str">
        <f>"Line "&amp;A34&amp;""</f>
        <v>Line 19</v>
      </c>
      <c r="I56" s="125"/>
      <c r="J56" s="118">
        <f>J34</f>
        <v>356603596.65285152</v>
      </c>
    </row>
    <row r="57" spans="1:10" x14ac:dyDescent="0.2">
      <c r="A57" s="132">
        <f t="shared" si="0"/>
        <v>34</v>
      </c>
      <c r="B57" s="117"/>
      <c r="C57" s="125" t="s">
        <v>94</v>
      </c>
      <c r="D57" s="125"/>
      <c r="E57" s="125"/>
      <c r="F57" s="125"/>
      <c r="G57" s="125"/>
      <c r="H57" s="125" t="str">
        <f>"Line "&amp;A38&amp;""</f>
        <v>Line 20</v>
      </c>
      <c r="I57" s="125"/>
      <c r="J57" s="122">
        <f>J38</f>
        <v>176546801.74613053</v>
      </c>
    </row>
    <row r="58" spans="1:10" x14ac:dyDescent="0.2">
      <c r="A58" s="132">
        <f t="shared" si="0"/>
        <v>35</v>
      </c>
      <c r="B58" s="117"/>
      <c r="C58" s="145" t="s">
        <v>95</v>
      </c>
      <c r="D58" s="125"/>
      <c r="E58" s="125"/>
      <c r="F58" s="125"/>
      <c r="G58" s="125"/>
      <c r="H58" s="125" t="str">
        <f>"1-Base TRR L "&amp;'[16]1-BaseTRR'!A133&amp;""</f>
        <v>1-Base TRR L 74</v>
      </c>
      <c r="I58" s="125"/>
      <c r="J58" s="183">
        <f>'[16]1-BaseTRR'!K133</f>
        <v>0</v>
      </c>
    </row>
    <row r="59" spans="1:10" x14ac:dyDescent="0.2">
      <c r="A59" s="132">
        <f t="shared" si="0"/>
        <v>36</v>
      </c>
      <c r="B59" s="117"/>
      <c r="C59" s="60" t="s">
        <v>96</v>
      </c>
      <c r="D59" s="61"/>
      <c r="E59" s="125"/>
      <c r="F59" s="125"/>
      <c r="G59" s="125"/>
      <c r="H59" s="125" t="str">
        <f>"1-Base TRR L "&amp;'[16]1-BaseTRR'!A134&amp;""</f>
        <v>1-Base TRR L 75</v>
      </c>
      <c r="I59" s="125"/>
      <c r="J59" s="126">
        <f>'[16]1-BaseTRR'!K134</f>
        <v>0</v>
      </c>
    </row>
    <row r="60" spans="1:10" x14ac:dyDescent="0.2">
      <c r="A60" s="132">
        <f t="shared" si="0"/>
        <v>37</v>
      </c>
      <c r="B60" s="117"/>
      <c r="C60" s="145" t="s">
        <v>97</v>
      </c>
      <c r="D60" s="125"/>
      <c r="E60" s="125"/>
      <c r="F60" s="125"/>
      <c r="G60" s="125"/>
      <c r="H60" s="125" t="str">
        <f>"Sum Line "&amp;A48&amp;" to Line "&amp;A59&amp;""</f>
        <v>Sum Line 26 to Line 36</v>
      </c>
      <c r="I60" s="125"/>
      <c r="J60" s="188">
        <f>SUM(J48:J59)</f>
        <v>861186078.74337506</v>
      </c>
    </row>
    <row r="61" spans="1:10" x14ac:dyDescent="0.2">
      <c r="A61" s="132"/>
      <c r="B61" s="117"/>
      <c r="C61" s="125"/>
      <c r="D61" s="125"/>
      <c r="E61" s="125"/>
      <c r="F61" s="125"/>
      <c r="G61" s="125"/>
      <c r="H61" s="125"/>
      <c r="I61" s="125"/>
      <c r="J61" s="114"/>
    </row>
    <row r="62" spans="1:10" ht="12.75" customHeight="1" x14ac:dyDescent="0.2">
      <c r="A62" s="132">
        <f>A60+1</f>
        <v>38</v>
      </c>
      <c r="B62" s="117"/>
      <c r="C62" s="145" t="s">
        <v>98</v>
      </c>
      <c r="D62" s="125"/>
      <c r="E62" s="125"/>
      <c r="F62" s="125"/>
      <c r="G62" s="125"/>
      <c r="H62" s="125" t="str">
        <f>"15-IncentiveAdder L "&amp;'[16]15-IncentiveAdder'!A59&amp;""</f>
        <v>15-IncentiveAdder L 20</v>
      </c>
      <c r="I62" s="125"/>
      <c r="J62" s="114">
        <f>'[16]15-IncentiveAdder'!G59</f>
        <v>29535537.20200967</v>
      </c>
    </row>
    <row r="63" spans="1:10" x14ac:dyDescent="0.2">
      <c r="A63" s="132"/>
      <c r="B63" s="117"/>
      <c r="C63" s="145"/>
      <c r="D63" s="125"/>
      <c r="E63" s="125"/>
      <c r="F63" s="125"/>
      <c r="G63" s="125"/>
      <c r="H63" s="125"/>
      <c r="I63" s="125"/>
      <c r="J63" s="114"/>
    </row>
    <row r="64" spans="1:10" x14ac:dyDescent="0.2">
      <c r="A64" s="132">
        <f>A62+1</f>
        <v>39</v>
      </c>
      <c r="B64" s="117"/>
      <c r="C64" s="145" t="s">
        <v>99</v>
      </c>
      <c r="D64" s="125"/>
      <c r="E64" s="125"/>
      <c r="F64" s="125"/>
      <c r="G64" s="125"/>
      <c r="H64" s="125" t="str">
        <f>"Line "&amp;A60&amp;" + Line "&amp;A62&amp;""</f>
        <v>Line 37 + Line 38</v>
      </c>
      <c r="I64" s="125"/>
      <c r="J64" s="118">
        <f>J60+J62</f>
        <v>890721615.94538474</v>
      </c>
    </row>
    <row r="65" spans="1:13" x14ac:dyDescent="0.2">
      <c r="A65" s="132"/>
      <c r="B65" s="117"/>
      <c r="C65" s="145"/>
      <c r="D65" s="125"/>
      <c r="E65" s="125"/>
      <c r="F65" s="125"/>
      <c r="G65" s="125"/>
      <c r="H65" s="125"/>
      <c r="I65" s="125"/>
      <c r="J65" s="114"/>
    </row>
    <row r="66" spans="1:13" x14ac:dyDescent="0.2">
      <c r="A66" s="132"/>
      <c r="B66" s="189" t="s">
        <v>100</v>
      </c>
      <c r="C66" s="145"/>
      <c r="D66" s="125"/>
      <c r="E66" s="125"/>
      <c r="F66" s="125"/>
      <c r="G66" s="125"/>
      <c r="H66" s="125"/>
      <c r="I66" s="125"/>
      <c r="J66" s="114"/>
    </row>
    <row r="67" spans="1:13" ht="13.5" thickBot="1" x14ac:dyDescent="0.25">
      <c r="A67" s="111" t="s">
        <v>42</v>
      </c>
      <c r="B67" s="190"/>
      <c r="G67" s="147" t="s">
        <v>101</v>
      </c>
    </row>
    <row r="68" spans="1:13" x14ac:dyDescent="0.2">
      <c r="A68" s="132">
        <f>A64+1</f>
        <v>40</v>
      </c>
      <c r="B68" s="180"/>
      <c r="C68" s="125"/>
      <c r="D68" s="123" t="s">
        <v>102</v>
      </c>
      <c r="E68" s="118">
        <f>J64</f>
        <v>890721615.94538474</v>
      </c>
      <c r="F68" s="125"/>
      <c r="G68" s="125" t="str">
        <f>"Line "&amp;A64&amp;""</f>
        <v>Line 39</v>
      </c>
      <c r="H68" s="125"/>
      <c r="I68" s="125"/>
      <c r="J68" s="191" t="s">
        <v>103</v>
      </c>
      <c r="L68" s="221"/>
    </row>
    <row r="69" spans="1:13" x14ac:dyDescent="0.2">
      <c r="A69" s="132">
        <f>A68+1</f>
        <v>41</v>
      </c>
      <c r="B69" s="180"/>
      <c r="C69" s="125"/>
      <c r="D69" s="123" t="s">
        <v>104</v>
      </c>
      <c r="E69" s="192">
        <f>'[16]28-FFU'!D22</f>
        <v>9.1427999999999995E-3</v>
      </c>
      <c r="F69" s="125"/>
      <c r="G69" s="125" t="str">
        <f>"28-FFU, L "&amp;'[16]28-FFU'!A22&amp;""</f>
        <v>28-FFU, L 5</v>
      </c>
      <c r="H69" s="125"/>
      <c r="I69" s="125"/>
      <c r="J69" s="193" t="s">
        <v>293</v>
      </c>
      <c r="L69" s="222"/>
      <c r="M69" s="116"/>
    </row>
    <row r="70" spans="1:13" x14ac:dyDescent="0.2">
      <c r="A70" s="132">
        <f>A69+1</f>
        <v>42</v>
      </c>
      <c r="B70" s="180"/>
      <c r="C70" s="125"/>
      <c r="D70" s="127" t="s">
        <v>105</v>
      </c>
      <c r="E70" s="118">
        <f>E68*'[16]28-FFU'!D22</f>
        <v>8143689.5902654631</v>
      </c>
      <c r="F70" s="125"/>
      <c r="G70" s="125" t="str">
        <f>"Line "&amp;A68&amp;" * Line "&amp;A69&amp;""</f>
        <v>Line 40 * Line 41</v>
      </c>
      <c r="H70" s="125"/>
      <c r="I70" s="125"/>
      <c r="J70" s="195">
        <f>E73</f>
        <v>900695025.87912524</v>
      </c>
      <c r="L70" s="223"/>
      <c r="M70" s="116"/>
    </row>
    <row r="71" spans="1:13" x14ac:dyDescent="0.2">
      <c r="A71" s="132">
        <f>A70+1</f>
        <v>43</v>
      </c>
      <c r="B71" s="180"/>
      <c r="C71" s="125"/>
      <c r="D71" s="123" t="s">
        <v>106</v>
      </c>
      <c r="E71" s="192">
        <f>'[16]28-FFU'!E22</f>
        <v>2.0541999999999999E-3</v>
      </c>
      <c r="F71" s="125"/>
      <c r="G71" s="125" t="str">
        <f>"28-FFU, L "&amp;'[16]28-FFU'!A22&amp;""</f>
        <v>28-FFU, L 5</v>
      </c>
      <c r="H71" s="125"/>
      <c r="I71" s="125"/>
      <c r="J71" s="196">
        <v>900334913.33367372</v>
      </c>
      <c r="L71" s="224"/>
      <c r="M71" s="116"/>
    </row>
    <row r="72" spans="1:13" ht="13.5" thickBot="1" x14ac:dyDescent="0.25">
      <c r="A72" s="132">
        <f>A71+1</f>
        <v>44</v>
      </c>
      <c r="B72" s="180"/>
      <c r="C72" s="125"/>
      <c r="D72" s="123" t="s">
        <v>107</v>
      </c>
      <c r="E72" s="118">
        <f>E68*'[16]28-FFU'!E22</f>
        <v>1829720.3434750093</v>
      </c>
      <c r="F72" s="125"/>
      <c r="G72" s="125" t="str">
        <f>"Line "&amp;A70&amp;" * Line "&amp;A71&amp;""</f>
        <v>Line 42 * Line 43</v>
      </c>
      <c r="H72" s="125"/>
      <c r="I72" s="125"/>
      <c r="J72" s="197">
        <f>J70-J71</f>
        <v>360112.54545152187</v>
      </c>
    </row>
    <row r="73" spans="1:13" x14ac:dyDescent="0.2">
      <c r="A73" s="132">
        <f>A72+1</f>
        <v>45</v>
      </c>
      <c r="B73" s="180"/>
      <c r="C73" s="125"/>
      <c r="D73" s="123" t="s">
        <v>108</v>
      </c>
      <c r="E73" s="118">
        <f>E68+E70+E72</f>
        <v>900695025.87912524</v>
      </c>
      <c r="F73" s="125"/>
      <c r="G73" s="125" t="str">
        <f>"L "&amp;A68&amp;" + L "&amp;A70&amp;" + L "&amp;A72&amp;""</f>
        <v>L 40 + L 42 + L 44</v>
      </c>
      <c r="H73" s="125"/>
      <c r="I73" s="125"/>
      <c r="J73" s="125"/>
    </row>
    <row r="74" spans="1:13" x14ac:dyDescent="0.2">
      <c r="A74" s="125"/>
      <c r="B74" s="198" t="s">
        <v>109</v>
      </c>
      <c r="C74" s="125"/>
      <c r="D74" s="127"/>
      <c r="E74" s="114"/>
      <c r="F74" s="125"/>
      <c r="G74" s="125"/>
      <c r="H74" s="62"/>
      <c r="I74" s="125"/>
      <c r="J74" s="125"/>
    </row>
    <row r="75" spans="1:13" x14ac:dyDescent="0.2">
      <c r="A75" s="132"/>
      <c r="B75" s="145" t="s">
        <v>110</v>
      </c>
      <c r="C75" s="189"/>
      <c r="D75" s="127"/>
      <c r="E75" s="114"/>
      <c r="F75" s="125"/>
      <c r="G75" s="125"/>
      <c r="H75" s="125"/>
      <c r="I75" s="125"/>
      <c r="J75" s="125"/>
    </row>
    <row r="76" spans="1:13" x14ac:dyDescent="0.2">
      <c r="A76" s="132"/>
      <c r="B76" s="145" t="s">
        <v>111</v>
      </c>
      <c r="C76" s="189"/>
      <c r="D76" s="127"/>
      <c r="E76" s="114"/>
      <c r="F76" s="125"/>
      <c r="G76" s="125"/>
      <c r="H76" s="125"/>
      <c r="I76" s="125"/>
      <c r="J76" s="125"/>
    </row>
    <row r="77" spans="1:13" x14ac:dyDescent="0.2">
      <c r="A77" s="132"/>
      <c r="B77" s="176" t="s">
        <v>112</v>
      </c>
      <c r="C77" s="145"/>
      <c r="D77" s="127"/>
      <c r="E77" s="114"/>
      <c r="F77" s="125"/>
      <c r="G77" s="125"/>
      <c r="H77" s="125"/>
      <c r="I77" s="125"/>
      <c r="J77" s="125"/>
    </row>
    <row r="78" spans="1:13" x14ac:dyDescent="0.2">
      <c r="A78" s="132"/>
      <c r="B78" s="176" t="s">
        <v>113</v>
      </c>
      <c r="C78" s="125"/>
      <c r="D78" s="127"/>
      <c r="E78" s="114"/>
      <c r="F78" s="125"/>
      <c r="G78" s="125"/>
      <c r="H78" s="125"/>
      <c r="I78" s="125"/>
      <c r="J78" s="125"/>
    </row>
    <row r="79" spans="1:13" x14ac:dyDescent="0.2">
      <c r="A79" s="132"/>
      <c r="B79" s="125"/>
      <c r="C79" s="125"/>
      <c r="D79" s="125"/>
      <c r="E79" s="125"/>
      <c r="F79" s="125"/>
      <c r="G79" s="125"/>
      <c r="H79" s="125"/>
      <c r="I79" s="125"/>
      <c r="J79" s="125"/>
    </row>
    <row r="80" spans="1:13" x14ac:dyDescent="0.2">
      <c r="A80" s="132"/>
      <c r="B80" s="145" t="s">
        <v>114</v>
      </c>
      <c r="C80" s="125"/>
      <c r="D80" s="125"/>
      <c r="E80" s="125"/>
      <c r="F80" s="125"/>
      <c r="G80" s="125"/>
      <c r="H80" s="125"/>
      <c r="I80" s="125"/>
      <c r="J80" s="125"/>
    </row>
    <row r="81" spans="1:12" x14ac:dyDescent="0.2">
      <c r="A81" s="132"/>
      <c r="B81" s="145"/>
      <c r="C81" s="145" t="s">
        <v>115</v>
      </c>
      <c r="D81" s="125"/>
      <c r="E81" s="125"/>
      <c r="F81" s="125"/>
      <c r="G81" s="125"/>
      <c r="H81" s="125"/>
      <c r="I81" s="125"/>
      <c r="J81" s="125"/>
    </row>
    <row r="82" spans="1:12" x14ac:dyDescent="0.2">
      <c r="A82" s="132"/>
      <c r="B82" s="145"/>
      <c r="C82" s="125"/>
      <c r="D82" s="125"/>
      <c r="E82" s="125"/>
      <c r="F82" s="125"/>
      <c r="G82" s="125"/>
      <c r="H82" s="125"/>
      <c r="I82" s="125"/>
      <c r="J82" s="132" t="s">
        <v>116</v>
      </c>
    </row>
    <row r="83" spans="1:12" x14ac:dyDescent="0.2">
      <c r="A83" s="132"/>
      <c r="B83" s="125"/>
      <c r="C83" s="125"/>
      <c r="D83" s="125"/>
      <c r="E83" s="73" t="s">
        <v>117</v>
      </c>
      <c r="F83" s="199" t="s">
        <v>101</v>
      </c>
      <c r="G83" s="73" t="s">
        <v>118</v>
      </c>
      <c r="H83" s="73" t="s">
        <v>119</v>
      </c>
      <c r="I83" s="125"/>
      <c r="J83" s="73" t="s">
        <v>120</v>
      </c>
    </row>
    <row r="84" spans="1:12" x14ac:dyDescent="0.2">
      <c r="B84" s="200" t="s">
        <v>121</v>
      </c>
      <c r="C84" s="145" t="s">
        <v>122</v>
      </c>
      <c r="D84" s="125"/>
      <c r="E84" s="201">
        <f>'[16]1-BaseTRR'!K85</f>
        <v>9.8000000000000004E-2</v>
      </c>
      <c r="F84" s="125" t="str">
        <f>"1-Base TRR L "&amp;'[16]1-BaseTRR'!A85&amp;""</f>
        <v>1-Base TRR L 49</v>
      </c>
      <c r="G84" s="202" t="s">
        <v>283</v>
      </c>
      <c r="H84" s="203" t="s">
        <v>284</v>
      </c>
      <c r="I84" s="145"/>
      <c r="J84" s="204">
        <v>365</v>
      </c>
      <c r="K84" s="145"/>
      <c r="L84" s="145"/>
    </row>
    <row r="85" spans="1:12" x14ac:dyDescent="0.2">
      <c r="B85" s="200" t="s">
        <v>123</v>
      </c>
      <c r="C85" s="145" t="s">
        <v>124</v>
      </c>
      <c r="D85" s="125"/>
      <c r="E85" s="205">
        <v>9.8000000000000004E-2</v>
      </c>
      <c r="F85" s="206" t="s">
        <v>125</v>
      </c>
      <c r="G85" s="202"/>
      <c r="H85" s="203"/>
      <c r="I85" s="145"/>
      <c r="J85" s="204"/>
      <c r="K85" s="145"/>
      <c r="L85" s="145"/>
    </row>
    <row r="86" spans="1:12" x14ac:dyDescent="0.2">
      <c r="B86" s="200" t="s">
        <v>127</v>
      </c>
      <c r="C86" s="145"/>
      <c r="D86" s="125"/>
      <c r="E86" s="207"/>
      <c r="F86" s="206"/>
      <c r="G86" s="208"/>
      <c r="H86" s="208"/>
      <c r="I86" s="123" t="s">
        <v>128</v>
      </c>
      <c r="J86" s="145">
        <f>SUM(J84:J85)</f>
        <v>365</v>
      </c>
      <c r="K86" s="145"/>
      <c r="L86" s="145"/>
    </row>
    <row r="87" spans="1:12" x14ac:dyDescent="0.2">
      <c r="A87" s="125"/>
      <c r="B87" s="200" t="s">
        <v>129</v>
      </c>
      <c r="C87" s="145" t="s">
        <v>130</v>
      </c>
      <c r="D87" s="125"/>
      <c r="E87" s="201">
        <f>((E84*J84) + (E85* J85)) / J86</f>
        <v>9.8000000000000004E-2</v>
      </c>
      <c r="F87" s="145" t="s">
        <v>131</v>
      </c>
      <c r="G87" s="125"/>
      <c r="H87" s="145"/>
      <c r="I87" s="145"/>
      <c r="J87" s="145"/>
      <c r="K87" s="145"/>
      <c r="L87" s="145"/>
    </row>
    <row r="88" spans="1:12" x14ac:dyDescent="0.2">
      <c r="A88" s="132"/>
      <c r="B88" s="145"/>
      <c r="C88" s="125"/>
      <c r="D88" s="125"/>
      <c r="E88" s="125"/>
      <c r="F88" s="125"/>
      <c r="G88" s="125"/>
      <c r="H88" s="145"/>
      <c r="I88" s="145"/>
      <c r="J88" s="145"/>
      <c r="K88" s="145"/>
      <c r="L88" s="145"/>
    </row>
    <row r="89" spans="1:12" x14ac:dyDescent="0.2">
      <c r="A89" s="132"/>
      <c r="B89" s="145" t="s">
        <v>132</v>
      </c>
      <c r="C89" s="125"/>
      <c r="D89" s="125"/>
      <c r="E89" s="125"/>
      <c r="F89" s="125"/>
      <c r="G89" s="125"/>
      <c r="H89" s="145"/>
      <c r="I89" s="145"/>
      <c r="J89" s="145"/>
      <c r="K89" s="145"/>
      <c r="L89" s="145"/>
    </row>
    <row r="90" spans="1:12" x14ac:dyDescent="0.2">
      <c r="A90" s="132"/>
      <c r="B90" s="145"/>
      <c r="C90" s="125"/>
      <c r="D90" s="125"/>
      <c r="E90" s="199" t="s">
        <v>101</v>
      </c>
      <c r="F90" s="125"/>
      <c r="G90" s="125"/>
      <c r="H90" s="145"/>
      <c r="I90" s="145"/>
      <c r="J90" s="145"/>
      <c r="K90" s="145"/>
      <c r="L90" s="145"/>
    </row>
    <row r="91" spans="1:12" x14ac:dyDescent="0.2">
      <c r="A91" s="125"/>
      <c r="B91" s="200" t="s">
        <v>133</v>
      </c>
      <c r="C91" s="145" t="s">
        <v>134</v>
      </c>
      <c r="D91" s="125"/>
      <c r="E91" s="107" t="s">
        <v>135</v>
      </c>
      <c r="F91" s="107"/>
      <c r="G91" s="107"/>
      <c r="H91" s="204"/>
      <c r="I91" s="204"/>
      <c r="J91" s="204"/>
      <c r="K91" s="145"/>
      <c r="L91" s="145"/>
    </row>
    <row r="92" spans="1:12" x14ac:dyDescent="0.2">
      <c r="B92" s="200" t="s">
        <v>136</v>
      </c>
      <c r="C92" s="145" t="s">
        <v>137</v>
      </c>
      <c r="D92" s="125"/>
      <c r="E92" s="107" t="s">
        <v>135</v>
      </c>
      <c r="F92" s="107"/>
      <c r="G92" s="107"/>
      <c r="H92" s="204"/>
      <c r="I92" s="204"/>
      <c r="J92" s="204"/>
      <c r="K92" s="145"/>
      <c r="L92" s="145"/>
    </row>
    <row r="93" spans="1:12" x14ac:dyDescent="0.2">
      <c r="B93" s="125"/>
      <c r="C93" s="145"/>
      <c r="D93" s="125"/>
      <c r="E93" s="208"/>
      <c r="F93" s="125"/>
      <c r="G93" s="125"/>
      <c r="H93" s="125"/>
      <c r="I93" s="145"/>
      <c r="J93" s="145"/>
      <c r="K93" s="145"/>
      <c r="L93" s="145"/>
    </row>
    <row r="94" spans="1:12" x14ac:dyDescent="0.2">
      <c r="B94" s="125"/>
      <c r="C94" s="125"/>
      <c r="D94" s="125"/>
      <c r="E94" s="73" t="s">
        <v>117</v>
      </c>
      <c r="F94" s="199" t="s">
        <v>101</v>
      </c>
      <c r="G94" s="125"/>
      <c r="H94" s="145"/>
      <c r="I94" s="145"/>
      <c r="J94" s="125"/>
    </row>
    <row r="95" spans="1:12" x14ac:dyDescent="0.2">
      <c r="B95" s="200" t="s">
        <v>138</v>
      </c>
      <c r="C95" s="145" t="s">
        <v>139</v>
      </c>
      <c r="D95" s="145"/>
      <c r="E95" s="129">
        <f>'[16]1-BaseTRR'!K88</f>
        <v>2.2035705889829317E-2</v>
      </c>
      <c r="F95" s="125" t="str">
        <f>"1-Base TRR L "&amp;'[16]1-BaseTRR'!A88&amp;""</f>
        <v>1-Base TRR L 50</v>
      </c>
      <c r="G95" s="125"/>
      <c r="H95" s="145"/>
      <c r="I95" s="145"/>
      <c r="J95" s="125"/>
    </row>
    <row r="96" spans="1:12" x14ac:dyDescent="0.2">
      <c r="B96" s="200" t="s">
        <v>140</v>
      </c>
      <c r="C96" s="145" t="s">
        <v>141</v>
      </c>
      <c r="D96" s="125"/>
      <c r="E96" s="129">
        <f>'[16]1-BaseTRR'!K89</f>
        <v>5.0045072694744688E-3</v>
      </c>
      <c r="F96" s="125" t="str">
        <f>"1-Base TRR L "&amp;'[16]1-BaseTRR'!A89&amp;""</f>
        <v>1-Base TRR L 51</v>
      </c>
      <c r="G96" s="125"/>
      <c r="H96" s="145"/>
      <c r="I96" s="145"/>
      <c r="J96" s="125"/>
    </row>
    <row r="97" spans="1:10" x14ac:dyDescent="0.2">
      <c r="B97" s="200" t="s">
        <v>142</v>
      </c>
      <c r="C97" s="145" t="s">
        <v>143</v>
      </c>
      <c r="D97" s="125"/>
      <c r="E97" s="128">
        <f>('[16]1-BaseTRR'!K80) * E87</f>
        <v>4.5978181913307624E-2</v>
      </c>
      <c r="F97" s="125" t="str">
        <f>"1-Base TRR L "&amp;'[16]1-BaseTRR'!A80&amp;" * Line d"</f>
        <v>1-Base TRR L 46 * Line d</v>
      </c>
      <c r="G97" s="145"/>
      <c r="H97" s="145"/>
      <c r="I97" s="125"/>
      <c r="J97" s="125"/>
    </row>
    <row r="98" spans="1:10" x14ac:dyDescent="0.2">
      <c r="A98" s="125"/>
      <c r="B98" s="132" t="s">
        <v>144</v>
      </c>
      <c r="C98" s="124" t="s">
        <v>73</v>
      </c>
      <c r="D98" s="125"/>
      <c r="E98" s="182">
        <f>SUM(E95:E97)</f>
        <v>7.3018395072611403E-2</v>
      </c>
      <c r="F98" s="114" t="str">
        <f>"Sum of Lines "&amp;B92&amp;" to "&amp;B96&amp;""</f>
        <v>Sum of Lines f to h</v>
      </c>
      <c r="G98" s="209"/>
      <c r="H98" s="125"/>
      <c r="I98" s="125"/>
      <c r="J98" s="210"/>
    </row>
    <row r="99" spans="1:10" x14ac:dyDescent="0.2">
      <c r="A99" s="132"/>
      <c r="B99" s="125"/>
      <c r="C99" s="63"/>
      <c r="D99" s="64"/>
      <c r="E99" s="114"/>
      <c r="F99" s="114"/>
      <c r="G99" s="209"/>
      <c r="H99" s="114"/>
      <c r="I99" s="125"/>
      <c r="J99" s="210"/>
    </row>
    <row r="100" spans="1:10" x14ac:dyDescent="0.2">
      <c r="A100" s="132"/>
      <c r="B100" s="145" t="s">
        <v>145</v>
      </c>
      <c r="C100" s="125"/>
      <c r="D100" s="125"/>
      <c r="E100" s="125"/>
      <c r="F100" s="125"/>
      <c r="G100" s="125"/>
      <c r="H100" s="125"/>
      <c r="I100" s="125"/>
      <c r="J100" s="125"/>
    </row>
    <row r="101" spans="1:10" x14ac:dyDescent="0.2">
      <c r="A101" s="132"/>
      <c r="B101" s="125"/>
      <c r="C101" s="125"/>
      <c r="D101" s="125"/>
      <c r="E101" s="125"/>
      <c r="F101" s="125"/>
      <c r="G101" s="125"/>
      <c r="H101" s="125"/>
      <c r="I101" s="125"/>
      <c r="J101" s="125"/>
    </row>
    <row r="102" spans="1:10" x14ac:dyDescent="0.2">
      <c r="A102" s="132"/>
      <c r="B102" s="125"/>
      <c r="C102" s="125"/>
      <c r="D102" s="125"/>
      <c r="E102" s="73" t="s">
        <v>117</v>
      </c>
      <c r="F102" s="199" t="s">
        <v>101</v>
      </c>
      <c r="G102" s="125"/>
      <c r="H102" s="125"/>
      <c r="I102" s="125"/>
      <c r="J102" s="125"/>
    </row>
    <row r="103" spans="1:10" x14ac:dyDescent="0.2">
      <c r="A103" s="125"/>
      <c r="B103" s="200" t="s">
        <v>146</v>
      </c>
      <c r="C103" s="125"/>
      <c r="D103" s="125"/>
      <c r="E103" s="129">
        <f>E96+E97</f>
        <v>5.0982689182782093E-2</v>
      </c>
      <c r="F103" s="114" t="str">
        <f>"Sum of Lines "&amp;B95&amp;" to "&amp;B96&amp;""</f>
        <v>Sum of Lines g to h</v>
      </c>
      <c r="G103" s="125"/>
      <c r="H103" s="125"/>
      <c r="I103" s="125"/>
      <c r="J103" s="125"/>
    </row>
    <row r="104" spans="1:10" x14ac:dyDescent="0.2">
      <c r="A104" s="132"/>
      <c r="B104" s="125"/>
      <c r="C104" s="125"/>
      <c r="D104" s="125"/>
      <c r="E104" s="129"/>
      <c r="F104" s="114"/>
      <c r="G104" s="125"/>
      <c r="H104" s="125"/>
      <c r="I104" s="125"/>
      <c r="J104" s="125"/>
    </row>
    <row r="105" spans="1:10" x14ac:dyDescent="0.2">
      <c r="A105" s="132"/>
      <c r="B105" s="176" t="s">
        <v>147</v>
      </c>
      <c r="C105" s="125"/>
      <c r="D105" s="125"/>
      <c r="E105" s="209"/>
      <c r="F105" s="209"/>
      <c r="G105" s="209"/>
      <c r="H105" s="114"/>
      <c r="I105" s="125"/>
      <c r="J105" s="125"/>
    </row>
    <row r="106" spans="1:10" x14ac:dyDescent="0.2">
      <c r="A106" s="132"/>
      <c r="B106" s="206" t="s">
        <v>148</v>
      </c>
      <c r="C106" s="125"/>
      <c r="D106" s="125"/>
      <c r="E106" s="125"/>
      <c r="F106" s="125"/>
      <c r="G106" s="125"/>
      <c r="H106" s="125"/>
      <c r="I106" s="125"/>
      <c r="J106" s="125"/>
    </row>
    <row r="107" spans="1:10" x14ac:dyDescent="0.2">
      <c r="A107" s="110"/>
      <c r="B107" s="206" t="s">
        <v>149</v>
      </c>
      <c r="C107" s="125"/>
      <c r="D107" s="132"/>
      <c r="E107" s="132"/>
      <c r="F107" s="132"/>
      <c r="G107" s="132"/>
      <c r="H107" s="132"/>
      <c r="I107" s="125"/>
      <c r="J107" s="125"/>
    </row>
    <row r="108" spans="1:10" x14ac:dyDescent="0.2">
      <c r="A108" s="110"/>
      <c r="B108" s="176" t="s">
        <v>150</v>
      </c>
      <c r="C108" s="125"/>
      <c r="D108" s="132"/>
      <c r="E108" s="132"/>
      <c r="F108" s="132"/>
      <c r="G108" s="132"/>
      <c r="H108" s="132"/>
      <c r="I108" s="125"/>
      <c r="J108" s="125"/>
    </row>
    <row r="109" spans="1:10" x14ac:dyDescent="0.2">
      <c r="A109" s="110"/>
      <c r="B109" s="125" t="s">
        <v>151</v>
      </c>
      <c r="C109" s="65"/>
      <c r="D109" s="65"/>
      <c r="E109" s="73"/>
      <c r="F109" s="73"/>
      <c r="G109" s="73"/>
      <c r="H109" s="73"/>
      <c r="I109" s="125"/>
      <c r="J109" s="125"/>
    </row>
    <row r="110" spans="1:10" x14ac:dyDescent="0.2">
      <c r="A110" s="110"/>
    </row>
    <row r="111" spans="1:10" x14ac:dyDescent="0.2">
      <c r="A111" s="110"/>
    </row>
    <row r="112" spans="1:10" x14ac:dyDescent="0.2">
      <c r="A112" s="110"/>
    </row>
    <row r="113" spans="1:10" x14ac:dyDescent="0.2">
      <c r="A113" s="110"/>
      <c r="C113" s="63"/>
      <c r="E113" s="114"/>
      <c r="F113" s="114"/>
      <c r="H113" s="115"/>
      <c r="J113" s="211"/>
    </row>
    <row r="114" spans="1:10" x14ac:dyDescent="0.2">
      <c r="A114" s="110"/>
      <c r="C114" s="63"/>
      <c r="E114" s="114"/>
      <c r="F114" s="114"/>
      <c r="H114" s="115"/>
      <c r="J114" s="211"/>
    </row>
    <row r="115" spans="1:10" x14ac:dyDescent="0.2">
      <c r="A115" s="111"/>
      <c r="C115" s="63"/>
      <c r="E115" s="114"/>
      <c r="F115" s="114"/>
      <c r="H115" s="115"/>
      <c r="J115" s="211"/>
    </row>
    <row r="116" spans="1:10" x14ac:dyDescent="0.2">
      <c r="A116" s="110"/>
      <c r="D116" s="66"/>
      <c r="E116" s="114"/>
      <c r="F116" s="114"/>
      <c r="G116" s="116"/>
      <c r="H116" s="115"/>
      <c r="J116" s="211"/>
    </row>
    <row r="117" spans="1:10" x14ac:dyDescent="0.2">
      <c r="A117" s="110"/>
      <c r="C117" s="63"/>
      <c r="D117" s="146"/>
      <c r="E117" s="120"/>
      <c r="F117" s="115"/>
      <c r="G117" s="116"/>
      <c r="H117" s="115"/>
      <c r="J117" s="211"/>
    </row>
    <row r="118" spans="1:10" x14ac:dyDescent="0.2">
      <c r="A118" s="110"/>
      <c r="C118" s="63"/>
      <c r="D118" s="146"/>
      <c r="E118" s="115"/>
      <c r="F118" s="115"/>
      <c r="G118" s="116"/>
      <c r="H118" s="115"/>
      <c r="J118" s="211"/>
    </row>
    <row r="119" spans="1:10" x14ac:dyDescent="0.2">
      <c r="A119" s="110"/>
    </row>
    <row r="120" spans="1:10" x14ac:dyDescent="0.2">
      <c r="A120" s="110"/>
      <c r="B120" s="130"/>
    </row>
    <row r="121" spans="1:10" x14ac:dyDescent="0.2">
      <c r="A121" s="110"/>
    </row>
    <row r="122" spans="1:10" x14ac:dyDescent="0.2">
      <c r="A122" s="110"/>
    </row>
    <row r="123" spans="1:10" x14ac:dyDescent="0.2">
      <c r="A123" s="110"/>
      <c r="F123" s="110"/>
    </row>
    <row r="124" spans="1:10" x14ac:dyDescent="0.2">
      <c r="A124" s="110"/>
      <c r="F124" s="110"/>
    </row>
    <row r="125" spans="1:10" x14ac:dyDescent="0.2">
      <c r="A125" s="110"/>
      <c r="D125" s="110"/>
      <c r="E125" s="110"/>
      <c r="F125" s="110"/>
      <c r="H125" s="110"/>
    </row>
    <row r="126" spans="1:10" x14ac:dyDescent="0.2">
      <c r="A126" s="110"/>
      <c r="D126" s="110"/>
      <c r="E126" s="110"/>
      <c r="F126" s="110"/>
      <c r="G126" s="110"/>
      <c r="H126" s="212"/>
    </row>
    <row r="127" spans="1:10" x14ac:dyDescent="0.2">
      <c r="A127" s="111"/>
      <c r="C127" s="67"/>
      <c r="D127" s="67"/>
      <c r="E127" s="112"/>
      <c r="F127" s="109"/>
      <c r="G127" s="112"/>
      <c r="H127" s="212"/>
    </row>
    <row r="128" spans="1:10" x14ac:dyDescent="0.2">
      <c r="A128" s="110"/>
      <c r="C128" s="68"/>
      <c r="D128" s="64"/>
      <c r="E128" s="114"/>
      <c r="F128" s="114"/>
      <c r="G128" s="201"/>
      <c r="H128" s="115"/>
    </row>
    <row r="129" spans="1:8" x14ac:dyDescent="0.2">
      <c r="A129" s="110"/>
      <c r="C129" s="63"/>
      <c r="D129" s="64"/>
      <c r="E129" s="114"/>
      <c r="F129" s="114"/>
      <c r="G129" s="201"/>
      <c r="H129" s="115"/>
    </row>
    <row r="130" spans="1:8" x14ac:dyDescent="0.2">
      <c r="A130" s="110"/>
      <c r="C130" s="63"/>
      <c r="D130" s="64"/>
      <c r="E130" s="114"/>
      <c r="F130" s="114"/>
      <c r="G130" s="201"/>
      <c r="H130" s="115"/>
    </row>
    <row r="131" spans="1:8" x14ac:dyDescent="0.2">
      <c r="A131" s="110"/>
      <c r="C131" s="68"/>
      <c r="D131" s="64"/>
      <c r="E131" s="114"/>
      <c r="F131" s="114"/>
      <c r="G131" s="201"/>
      <c r="H131" s="115"/>
    </row>
    <row r="132" spans="1:8" x14ac:dyDescent="0.2">
      <c r="A132" s="110"/>
      <c r="C132" s="63"/>
      <c r="D132" s="64"/>
      <c r="E132" s="114"/>
      <c r="F132" s="114"/>
      <c r="G132" s="201"/>
      <c r="H132" s="115"/>
    </row>
    <row r="133" spans="1:8" x14ac:dyDescent="0.2">
      <c r="A133" s="110"/>
      <c r="C133" s="63"/>
      <c r="D133" s="64"/>
      <c r="E133" s="114"/>
      <c r="F133" s="114"/>
      <c r="G133" s="201"/>
      <c r="H133" s="115"/>
    </row>
    <row r="134" spans="1:8" x14ac:dyDescent="0.2">
      <c r="A134" s="110"/>
      <c r="C134" s="68"/>
      <c r="D134" s="64"/>
      <c r="E134" s="114"/>
      <c r="F134" s="114"/>
      <c r="G134" s="201"/>
      <c r="H134" s="115"/>
    </row>
    <row r="135" spans="1:8" x14ac:dyDescent="0.2">
      <c r="A135" s="110"/>
      <c r="C135" s="63"/>
      <c r="D135" s="64"/>
      <c r="E135" s="114"/>
      <c r="F135" s="114"/>
      <c r="G135" s="201"/>
      <c r="H135" s="115"/>
    </row>
    <row r="136" spans="1:8" x14ac:dyDescent="0.2">
      <c r="A136" s="110"/>
      <c r="C136" s="63"/>
      <c r="D136" s="64"/>
      <c r="E136" s="114"/>
      <c r="F136" s="114"/>
      <c r="G136" s="201"/>
      <c r="H136" s="115"/>
    </row>
    <row r="137" spans="1:8" x14ac:dyDescent="0.2">
      <c r="A137" s="110"/>
      <c r="C137" s="68"/>
      <c r="D137" s="64"/>
      <c r="E137" s="114"/>
      <c r="F137" s="114"/>
      <c r="G137" s="201"/>
      <c r="H137" s="115"/>
    </row>
    <row r="138" spans="1:8" x14ac:dyDescent="0.2">
      <c r="A138" s="110"/>
      <c r="C138" s="68"/>
      <c r="D138" s="64"/>
      <c r="E138" s="114"/>
      <c r="F138" s="114"/>
      <c r="G138" s="201"/>
      <c r="H138" s="115"/>
    </row>
    <row r="139" spans="1:8" x14ac:dyDescent="0.2">
      <c r="A139" s="110"/>
      <c r="C139" s="63"/>
      <c r="D139" s="64"/>
      <c r="E139" s="114"/>
      <c r="F139" s="114"/>
      <c r="G139" s="201"/>
      <c r="H139" s="120"/>
    </row>
    <row r="140" spans="1:8" x14ac:dyDescent="0.2">
      <c r="A140" s="110"/>
      <c r="E140" s="125"/>
      <c r="F140" s="125"/>
      <c r="G140" s="125"/>
      <c r="H140" s="115"/>
    </row>
    <row r="141" spans="1:8" x14ac:dyDescent="0.2">
      <c r="A141" s="110"/>
      <c r="C141" s="63"/>
      <c r="D141" s="64"/>
      <c r="E141" s="125"/>
      <c r="F141" s="213"/>
      <c r="G141" s="201"/>
      <c r="H141" s="194"/>
    </row>
    <row r="142" spans="1:8" x14ac:dyDescent="0.2">
      <c r="A142" s="110"/>
      <c r="B142" s="130"/>
      <c r="C142" s="63"/>
      <c r="D142" s="64"/>
      <c r="E142" s="125"/>
      <c r="F142" s="213"/>
      <c r="G142" s="201"/>
      <c r="H142" s="194"/>
    </row>
    <row r="143" spans="1:8" x14ac:dyDescent="0.2">
      <c r="A143" s="111"/>
      <c r="B143" s="130"/>
      <c r="C143" s="63"/>
      <c r="D143" s="64"/>
      <c r="E143" s="125"/>
      <c r="F143" s="213"/>
      <c r="G143" s="201"/>
      <c r="H143" s="194"/>
    </row>
    <row r="144" spans="1:8" x14ac:dyDescent="0.2">
      <c r="A144" s="110"/>
      <c r="C144" s="63"/>
      <c r="D144" s="69"/>
      <c r="E144" s="114"/>
      <c r="F144" s="214"/>
      <c r="G144" s="201"/>
      <c r="H144" s="194"/>
    </row>
    <row r="145" spans="1:10" x14ac:dyDescent="0.2">
      <c r="A145" s="110"/>
      <c r="C145" s="63"/>
      <c r="D145" s="121"/>
      <c r="E145" s="114"/>
      <c r="F145" s="214"/>
      <c r="G145" s="201"/>
      <c r="H145" s="194"/>
    </row>
    <row r="146" spans="1:10" x14ac:dyDescent="0.2">
      <c r="A146" s="110"/>
      <c r="C146" s="63"/>
      <c r="D146" s="121"/>
      <c r="E146" s="120"/>
      <c r="F146" s="215"/>
      <c r="G146" s="201"/>
      <c r="H146" s="194"/>
    </row>
    <row r="147" spans="1:10" x14ac:dyDescent="0.2">
      <c r="A147" s="110"/>
      <c r="C147" s="63"/>
      <c r="D147" s="69"/>
      <c r="E147" s="115"/>
      <c r="F147" s="194"/>
      <c r="G147" s="201"/>
      <c r="H147" s="194"/>
    </row>
    <row r="148" spans="1:10" x14ac:dyDescent="0.2">
      <c r="A148" s="110"/>
      <c r="C148" s="63"/>
      <c r="D148" s="64"/>
      <c r="F148" s="194"/>
      <c r="G148" s="201"/>
      <c r="H148" s="194"/>
    </row>
    <row r="149" spans="1:10" x14ac:dyDescent="0.2">
      <c r="A149" s="110"/>
    </row>
    <row r="150" spans="1:10" x14ac:dyDescent="0.2">
      <c r="A150" s="110"/>
    </row>
    <row r="151" spans="1:10" x14ac:dyDescent="0.2">
      <c r="A151" s="110"/>
    </row>
    <row r="152" spans="1:10" x14ac:dyDescent="0.2">
      <c r="A152" s="110"/>
      <c r="B152" s="130"/>
    </row>
    <row r="153" spans="1:10" x14ac:dyDescent="0.2">
      <c r="A153" s="110"/>
      <c r="B153" s="116"/>
    </row>
    <row r="154" spans="1:10" x14ac:dyDescent="0.2">
      <c r="A154" s="110"/>
      <c r="B154" s="116"/>
    </row>
    <row r="155" spans="1:10" x14ac:dyDescent="0.2">
      <c r="A155" s="110"/>
      <c r="B155" s="116"/>
    </row>
    <row r="156" spans="1:10" x14ac:dyDescent="0.2">
      <c r="A156" s="110"/>
    </row>
    <row r="157" spans="1:10" x14ac:dyDescent="0.2">
      <c r="A157" s="110"/>
      <c r="B157" s="130"/>
    </row>
    <row r="158" spans="1:10" x14ac:dyDescent="0.2">
      <c r="A158" s="110"/>
    </row>
    <row r="159" spans="1:10" x14ac:dyDescent="0.2">
      <c r="A159" s="111"/>
      <c r="C159" s="67"/>
      <c r="D159" s="112"/>
      <c r="G159" s="125"/>
      <c r="H159" s="125"/>
      <c r="I159" s="125"/>
      <c r="J159" s="125"/>
    </row>
    <row r="160" spans="1:10" x14ac:dyDescent="0.2">
      <c r="A160" s="110"/>
      <c r="C160" s="68"/>
      <c r="D160" s="216"/>
      <c r="F160" s="217"/>
      <c r="G160" s="125"/>
      <c r="H160" s="125"/>
      <c r="I160" s="125"/>
      <c r="J160" s="125"/>
    </row>
    <row r="161" spans="1:10" x14ac:dyDescent="0.2">
      <c r="A161" s="110"/>
      <c r="C161" s="63"/>
      <c r="D161" s="216"/>
      <c r="F161" s="217"/>
      <c r="G161" s="125"/>
      <c r="H161" s="125"/>
      <c r="I161" s="125"/>
      <c r="J161" s="125"/>
    </row>
    <row r="162" spans="1:10" x14ac:dyDescent="0.2">
      <c r="A162" s="110"/>
      <c r="C162" s="63"/>
      <c r="D162" s="216"/>
      <c r="F162" s="217"/>
      <c r="G162" s="125"/>
      <c r="H162" s="125"/>
      <c r="I162" s="125"/>
      <c r="J162" s="125"/>
    </row>
    <row r="163" spans="1:10" x14ac:dyDescent="0.2">
      <c r="A163" s="110"/>
      <c r="C163" s="68"/>
      <c r="D163" s="216"/>
      <c r="F163" s="217"/>
      <c r="G163" s="125"/>
      <c r="H163" s="125"/>
      <c r="I163" s="125"/>
      <c r="J163" s="125"/>
    </row>
    <row r="164" spans="1:10" x14ac:dyDescent="0.2">
      <c r="A164" s="110"/>
      <c r="C164" s="63"/>
      <c r="D164" s="216"/>
      <c r="F164" s="217"/>
      <c r="G164" s="125"/>
      <c r="H164" s="125"/>
      <c r="I164" s="125"/>
      <c r="J164" s="125"/>
    </row>
    <row r="165" spans="1:10" x14ac:dyDescent="0.2">
      <c r="A165" s="110"/>
      <c r="C165" s="63"/>
      <c r="D165" s="216"/>
      <c r="F165" s="217"/>
      <c r="G165" s="125"/>
      <c r="H165" s="125"/>
      <c r="I165" s="125"/>
      <c r="J165" s="125"/>
    </row>
    <row r="166" spans="1:10" x14ac:dyDescent="0.2">
      <c r="A166" s="110"/>
      <c r="C166" s="68"/>
      <c r="D166" s="216"/>
      <c r="F166" s="217"/>
      <c r="G166" s="125"/>
      <c r="H166" s="125"/>
      <c r="I166" s="125"/>
      <c r="J166" s="125"/>
    </row>
    <row r="167" spans="1:10" x14ac:dyDescent="0.2">
      <c r="A167" s="110"/>
      <c r="C167" s="63"/>
      <c r="D167" s="216"/>
      <c r="F167" s="217"/>
      <c r="G167" s="125"/>
      <c r="H167" s="125"/>
      <c r="I167" s="125"/>
      <c r="J167" s="125"/>
    </row>
    <row r="168" spans="1:10" x14ac:dyDescent="0.2">
      <c r="A168" s="110"/>
      <c r="C168" s="63"/>
      <c r="D168" s="216"/>
      <c r="F168" s="217"/>
      <c r="G168" s="125"/>
      <c r="H168" s="125"/>
      <c r="I168" s="125"/>
      <c r="J168" s="125"/>
    </row>
    <row r="169" spans="1:10" x14ac:dyDescent="0.2">
      <c r="A169" s="110"/>
      <c r="C169" s="68"/>
      <c r="D169" s="216"/>
      <c r="F169" s="217"/>
      <c r="G169" s="125"/>
      <c r="H169" s="125"/>
      <c r="I169" s="125"/>
      <c r="J169" s="125"/>
    </row>
    <row r="170" spans="1:10" x14ac:dyDescent="0.2">
      <c r="A170" s="110"/>
      <c r="C170" s="68"/>
      <c r="D170" s="216"/>
      <c r="F170" s="217"/>
    </row>
    <row r="171" spans="1:10" x14ac:dyDescent="0.2">
      <c r="A171" s="110"/>
      <c r="C171" s="63"/>
      <c r="D171" s="218"/>
      <c r="F171" s="219"/>
    </row>
    <row r="172" spans="1:10" x14ac:dyDescent="0.2">
      <c r="A172" s="110"/>
      <c r="C172" s="66"/>
      <c r="D172" s="216"/>
    </row>
  </sheetData>
  <pageMargins left="0.75" right="0.75" top="1" bottom="1" header="0.5" footer="0.5"/>
  <pageSetup scale="80" orientation="landscape" cellComments="asDisplayed" r:id="rId1"/>
  <headerFooter alignWithMargins="0">
    <oddHeader>&amp;CSchedule 4
True Up TRR
&amp;RTO10 Annual Update
Attachment 1</oddHeader>
    <oddFooter>&amp;R&amp;A</oddFooter>
  </headerFooter>
  <rowBreaks count="4" manualBreakCount="4">
    <brk id="46" max="9" man="1"/>
    <brk id="73" max="16383" man="1"/>
    <brk id="119" max="9" man="1"/>
    <brk id="15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12"/>
  <sheetViews>
    <sheetView topLeftCell="A100" zoomScaleNormal="100" workbookViewId="0"/>
  </sheetViews>
  <sheetFormatPr defaultRowHeight="12.75" x14ac:dyDescent="0.2"/>
  <cols>
    <col min="1" max="1" width="4.7109375" style="74" customWidth="1"/>
    <col min="2" max="2" width="2.7109375" style="74" customWidth="1"/>
    <col min="3" max="3" width="6.7109375" style="74" customWidth="1"/>
    <col min="4" max="4" width="32.5703125" style="74" customWidth="1"/>
    <col min="5" max="5" width="14.7109375" style="74" customWidth="1"/>
    <col min="6" max="6" width="15.7109375" style="74" customWidth="1"/>
    <col min="7" max="8" width="14.7109375" style="74" customWidth="1"/>
    <col min="9" max="9" width="20" style="74" customWidth="1"/>
    <col min="10" max="10" width="15.85546875" style="74" customWidth="1"/>
    <col min="11" max="11" width="11" style="74" bestFit="1" customWidth="1"/>
    <col min="12" max="16384" width="9.140625" style="74"/>
  </cols>
  <sheetData>
    <row r="1" spans="1:24" x14ac:dyDescent="0.2">
      <c r="A1" s="130" t="s">
        <v>167</v>
      </c>
      <c r="F1" s="106" t="s">
        <v>164</v>
      </c>
      <c r="G1" s="107"/>
      <c r="H1" s="108"/>
      <c r="I1" s="108"/>
    </row>
    <row r="2" spans="1:24" x14ac:dyDescent="0.2">
      <c r="E2" s="109" t="s">
        <v>152</v>
      </c>
      <c r="F2" s="109" t="s">
        <v>153</v>
      </c>
      <c r="G2" s="109" t="s">
        <v>154</v>
      </c>
      <c r="H2" s="109" t="s">
        <v>155</v>
      </c>
      <c r="I2" s="108"/>
    </row>
    <row r="3" spans="1:24" x14ac:dyDescent="0.2">
      <c r="G3" s="108" t="s">
        <v>168</v>
      </c>
    </row>
    <row r="4" spans="1:24" x14ac:dyDescent="0.2">
      <c r="E4" s="110" t="s">
        <v>169</v>
      </c>
      <c r="F4" s="72" t="s">
        <v>165</v>
      </c>
      <c r="G4" s="110" t="s">
        <v>170</v>
      </c>
      <c r="I4" s="110"/>
    </row>
    <row r="5" spans="1:24" x14ac:dyDescent="0.2">
      <c r="A5" s="111" t="s">
        <v>42</v>
      </c>
      <c r="B5" s="112"/>
      <c r="C5" s="112" t="s">
        <v>171</v>
      </c>
      <c r="D5" s="112" t="s">
        <v>33</v>
      </c>
      <c r="E5" s="112" t="s">
        <v>34</v>
      </c>
      <c r="F5" s="67" t="s">
        <v>35</v>
      </c>
      <c r="G5" s="112" t="s">
        <v>172</v>
      </c>
      <c r="H5" s="112" t="s">
        <v>87</v>
      </c>
      <c r="I5" s="112" t="s">
        <v>45</v>
      </c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</row>
    <row r="6" spans="1:24" x14ac:dyDescent="0.2">
      <c r="A6" s="110">
        <v>1</v>
      </c>
      <c r="C6" s="108">
        <v>920</v>
      </c>
      <c r="D6" s="74" t="s">
        <v>173</v>
      </c>
      <c r="E6" s="113">
        <v>497776577</v>
      </c>
      <c r="F6" s="108" t="s">
        <v>174</v>
      </c>
      <c r="G6" s="114">
        <f>D37</f>
        <v>130535710.01629242</v>
      </c>
      <c r="H6" s="114">
        <f>E6-G6</f>
        <v>367240866.98370755</v>
      </c>
      <c r="I6" s="125"/>
      <c r="J6" s="116"/>
    </row>
    <row r="7" spans="1:24" x14ac:dyDescent="0.2">
      <c r="A7" s="110">
        <f>A6+1</f>
        <v>2</v>
      </c>
      <c r="C7" s="108">
        <v>921</v>
      </c>
      <c r="D7" s="74" t="s">
        <v>175</v>
      </c>
      <c r="E7" s="113">
        <v>164859354</v>
      </c>
      <c r="F7" s="108" t="s">
        <v>176</v>
      </c>
      <c r="G7" s="114">
        <f t="shared" ref="G7:G19" si="0">D38</f>
        <v>519276.45</v>
      </c>
      <c r="H7" s="114">
        <f t="shared" ref="H7:H19" si="1">E7-G7</f>
        <v>164340077.55000001</v>
      </c>
      <c r="I7" s="125"/>
      <c r="J7" s="116"/>
    </row>
    <row r="8" spans="1:24" x14ac:dyDescent="0.2">
      <c r="A8" s="110">
        <f>A7+1</f>
        <v>3</v>
      </c>
      <c r="C8" s="108">
        <v>922</v>
      </c>
      <c r="D8" s="74" t="s">
        <v>177</v>
      </c>
      <c r="E8" s="113">
        <v>-129629436</v>
      </c>
      <c r="F8" s="108" t="s">
        <v>178</v>
      </c>
      <c r="G8" s="114">
        <f t="shared" si="0"/>
        <v>-39053109</v>
      </c>
      <c r="H8" s="114">
        <f t="shared" si="1"/>
        <v>-90576327</v>
      </c>
      <c r="I8" s="117" t="s">
        <v>179</v>
      </c>
      <c r="J8" s="116"/>
    </row>
    <row r="9" spans="1:24" x14ac:dyDescent="0.2">
      <c r="A9" s="110">
        <f t="shared" ref="A9:A20" si="2">A8+1</f>
        <v>4</v>
      </c>
      <c r="B9" s="110"/>
      <c r="C9" s="108">
        <v>923</v>
      </c>
      <c r="D9" s="74" t="s">
        <v>180</v>
      </c>
      <c r="E9" s="113">
        <v>65611522</v>
      </c>
      <c r="F9" s="108" t="s">
        <v>181</v>
      </c>
      <c r="G9" s="114">
        <f t="shared" si="0"/>
        <v>8355992.1200000001</v>
      </c>
      <c r="H9" s="114">
        <f t="shared" si="1"/>
        <v>57255529.880000003</v>
      </c>
      <c r="I9" s="125"/>
      <c r="J9" s="116"/>
    </row>
    <row r="10" spans="1:24" x14ac:dyDescent="0.2">
      <c r="A10" s="110">
        <f t="shared" si="2"/>
        <v>5</v>
      </c>
      <c r="B10" s="110"/>
      <c r="C10" s="108">
        <v>924</v>
      </c>
      <c r="D10" s="74" t="s">
        <v>182</v>
      </c>
      <c r="E10" s="113">
        <v>15983343</v>
      </c>
      <c r="F10" s="108" t="s">
        <v>183</v>
      </c>
      <c r="G10" s="114">
        <f t="shared" si="0"/>
        <v>0</v>
      </c>
      <c r="H10" s="114">
        <f t="shared" si="1"/>
        <v>15983343</v>
      </c>
      <c r="I10" s="125"/>
      <c r="J10" s="116"/>
    </row>
    <row r="11" spans="1:24" x14ac:dyDescent="0.2">
      <c r="A11" s="110">
        <f t="shared" si="2"/>
        <v>6</v>
      </c>
      <c r="B11" s="110"/>
      <c r="C11" s="108">
        <v>925</v>
      </c>
      <c r="D11" s="74" t="s">
        <v>184</v>
      </c>
      <c r="E11" s="113">
        <v>136223963</v>
      </c>
      <c r="F11" s="108" t="s">
        <v>185</v>
      </c>
      <c r="G11" s="114">
        <f t="shared" si="0"/>
        <v>638415.9</v>
      </c>
      <c r="H11" s="114">
        <f t="shared" si="1"/>
        <v>135585547.09999999</v>
      </c>
      <c r="I11" s="125"/>
      <c r="J11" s="116"/>
    </row>
    <row r="12" spans="1:24" x14ac:dyDescent="0.2">
      <c r="A12" s="110">
        <f t="shared" si="2"/>
        <v>7</v>
      </c>
      <c r="B12" s="110"/>
      <c r="C12" s="108">
        <v>926</v>
      </c>
      <c r="D12" s="74" t="s">
        <v>186</v>
      </c>
      <c r="E12" s="113">
        <v>204225272</v>
      </c>
      <c r="F12" s="108" t="s">
        <v>187</v>
      </c>
      <c r="G12" s="118">
        <f t="shared" si="0"/>
        <v>19433566.929423027</v>
      </c>
      <c r="H12" s="118">
        <f t="shared" si="1"/>
        <v>184791705.07057697</v>
      </c>
      <c r="I12" s="125"/>
      <c r="J12" s="116"/>
    </row>
    <row r="13" spans="1:24" x14ac:dyDescent="0.2">
      <c r="A13" s="110">
        <f t="shared" si="2"/>
        <v>8</v>
      </c>
      <c r="B13" s="110"/>
      <c r="C13" s="108">
        <v>927</v>
      </c>
      <c r="D13" s="74" t="s">
        <v>156</v>
      </c>
      <c r="E13" s="113">
        <v>116006665</v>
      </c>
      <c r="F13" s="108" t="s">
        <v>188</v>
      </c>
      <c r="G13" s="114">
        <f t="shared" si="0"/>
        <v>116006665</v>
      </c>
      <c r="H13" s="114">
        <f t="shared" si="1"/>
        <v>0</v>
      </c>
      <c r="I13" s="125"/>
      <c r="J13" s="116"/>
    </row>
    <row r="14" spans="1:24" x14ac:dyDescent="0.2">
      <c r="A14" s="110">
        <f t="shared" si="2"/>
        <v>9</v>
      </c>
      <c r="B14" s="110"/>
      <c r="C14" s="108">
        <v>928</v>
      </c>
      <c r="D14" s="116" t="s">
        <v>189</v>
      </c>
      <c r="E14" s="113">
        <v>31625727</v>
      </c>
      <c r="F14" s="108" t="s">
        <v>190</v>
      </c>
      <c r="G14" s="114">
        <f t="shared" si="0"/>
        <v>20889299.539999995</v>
      </c>
      <c r="H14" s="114">
        <f t="shared" si="1"/>
        <v>10736427.460000005</v>
      </c>
      <c r="I14" s="125"/>
      <c r="J14" s="116"/>
    </row>
    <row r="15" spans="1:24" x14ac:dyDescent="0.2">
      <c r="A15" s="110">
        <f t="shared" si="2"/>
        <v>10</v>
      </c>
      <c r="B15" s="110"/>
      <c r="C15" s="108">
        <v>929</v>
      </c>
      <c r="D15" s="74" t="s">
        <v>191</v>
      </c>
      <c r="E15" s="113">
        <v>0</v>
      </c>
      <c r="F15" s="108" t="s">
        <v>192</v>
      </c>
      <c r="G15" s="114">
        <f t="shared" si="0"/>
        <v>0</v>
      </c>
      <c r="H15" s="114">
        <f t="shared" si="1"/>
        <v>0</v>
      </c>
      <c r="I15" s="125"/>
      <c r="J15" s="116"/>
    </row>
    <row r="16" spans="1:24" x14ac:dyDescent="0.2">
      <c r="A16" s="110">
        <f t="shared" si="2"/>
        <v>11</v>
      </c>
      <c r="B16" s="110"/>
      <c r="C16" s="108">
        <v>930.1</v>
      </c>
      <c r="D16" s="74" t="s">
        <v>193</v>
      </c>
      <c r="E16" s="113">
        <v>0</v>
      </c>
      <c r="F16" s="108" t="s">
        <v>194</v>
      </c>
      <c r="G16" s="114">
        <f t="shared" si="0"/>
        <v>0</v>
      </c>
      <c r="H16" s="114">
        <f t="shared" si="1"/>
        <v>0</v>
      </c>
      <c r="I16" s="125"/>
      <c r="J16" s="116"/>
    </row>
    <row r="17" spans="1:11" x14ac:dyDescent="0.2">
      <c r="A17" s="110">
        <f t="shared" si="2"/>
        <v>12</v>
      </c>
      <c r="B17" s="110"/>
      <c r="C17" s="108">
        <v>930.2</v>
      </c>
      <c r="D17" s="74" t="s">
        <v>195</v>
      </c>
      <c r="E17" s="113">
        <v>21915038</v>
      </c>
      <c r="F17" s="108" t="s">
        <v>196</v>
      </c>
      <c r="G17" s="118">
        <f t="shared" si="0"/>
        <v>23921853.02999999</v>
      </c>
      <c r="H17" s="118">
        <f t="shared" si="1"/>
        <v>-2006815.02999999</v>
      </c>
      <c r="I17" s="125"/>
      <c r="J17" s="116"/>
    </row>
    <row r="18" spans="1:11" x14ac:dyDescent="0.2">
      <c r="A18" s="110">
        <f t="shared" si="2"/>
        <v>13</v>
      </c>
      <c r="B18" s="110"/>
      <c r="C18" s="108">
        <v>931</v>
      </c>
      <c r="D18" s="74" t="s">
        <v>197</v>
      </c>
      <c r="E18" s="113">
        <v>23634453</v>
      </c>
      <c r="F18" s="108" t="s">
        <v>198</v>
      </c>
      <c r="G18" s="114">
        <f t="shared" si="0"/>
        <v>3342.61</v>
      </c>
      <c r="H18" s="114">
        <f t="shared" si="1"/>
        <v>23631110.390000001</v>
      </c>
      <c r="I18" s="125"/>
      <c r="J18" s="116"/>
    </row>
    <row r="19" spans="1:11" x14ac:dyDescent="0.2">
      <c r="A19" s="110">
        <f t="shared" si="2"/>
        <v>14</v>
      </c>
      <c r="B19" s="110"/>
      <c r="C19" s="108">
        <v>935</v>
      </c>
      <c r="D19" s="74" t="s">
        <v>199</v>
      </c>
      <c r="E19" s="119">
        <v>16369993</v>
      </c>
      <c r="F19" s="108" t="s">
        <v>200</v>
      </c>
      <c r="G19" s="114">
        <f t="shared" si="0"/>
        <v>797707.73</v>
      </c>
      <c r="H19" s="126">
        <f t="shared" si="1"/>
        <v>15572285.27</v>
      </c>
      <c r="I19" s="125"/>
      <c r="J19" s="116"/>
    </row>
    <row r="20" spans="1:11" x14ac:dyDescent="0.2">
      <c r="A20" s="110">
        <f t="shared" si="2"/>
        <v>15</v>
      </c>
      <c r="E20" s="115">
        <f>SUM(E6:E19)</f>
        <v>1164602471</v>
      </c>
      <c r="G20" s="127" t="s">
        <v>201</v>
      </c>
      <c r="H20" s="122">
        <f>SUM(H6:H19)</f>
        <v>882553750.67428458</v>
      </c>
      <c r="I20" s="125"/>
    </row>
    <row r="22" spans="1:11" x14ac:dyDescent="0.2">
      <c r="F22" s="112" t="s">
        <v>34</v>
      </c>
      <c r="G22" s="112" t="s">
        <v>35</v>
      </c>
    </row>
    <row r="23" spans="1:11" x14ac:dyDescent="0.2">
      <c r="A23" s="110">
        <f>A20+1</f>
        <v>16</v>
      </c>
      <c r="E23" s="123" t="s">
        <v>202</v>
      </c>
      <c r="F23" s="118">
        <f>H20</f>
        <v>882553750.67428458</v>
      </c>
      <c r="G23" s="124" t="str">
        <f>"Line "&amp;A20&amp;""</f>
        <v>Line 15</v>
      </c>
      <c r="H23" s="125"/>
      <c r="I23" s="125"/>
      <c r="J23" s="125"/>
      <c r="K23" s="125"/>
    </row>
    <row r="24" spans="1:11" x14ac:dyDescent="0.2">
      <c r="A24" s="110">
        <f t="shared" ref="A24:A30" si="3">A23+1</f>
        <v>17</v>
      </c>
      <c r="E24" s="123" t="s">
        <v>203</v>
      </c>
      <c r="F24" s="126">
        <f>E10</f>
        <v>15983343</v>
      </c>
      <c r="G24" s="124" t="str">
        <f>"Line "&amp;A10&amp;""</f>
        <v>Line 5</v>
      </c>
      <c r="H24" s="125"/>
      <c r="I24" s="125"/>
      <c r="J24" s="125"/>
      <c r="K24" s="125"/>
    </row>
    <row r="25" spans="1:11" x14ac:dyDescent="0.2">
      <c r="A25" s="110">
        <f t="shared" si="3"/>
        <v>18</v>
      </c>
      <c r="E25" s="123" t="s">
        <v>204</v>
      </c>
      <c r="F25" s="118">
        <f>F23-F24</f>
        <v>866570407.67428458</v>
      </c>
      <c r="G25" s="124" t="str">
        <f>"Line "&amp;A23&amp;" - Line "&amp;A24&amp;""</f>
        <v>Line 16 - Line 17</v>
      </c>
      <c r="H25" s="125"/>
      <c r="I25" s="125"/>
      <c r="J25" s="125"/>
      <c r="K25" s="125"/>
    </row>
    <row r="26" spans="1:11" x14ac:dyDescent="0.2">
      <c r="A26" s="110">
        <f t="shared" si="3"/>
        <v>19</v>
      </c>
      <c r="E26" s="127" t="s">
        <v>205</v>
      </c>
      <c r="F26" s="128">
        <f>'[16]27-Allocators'!G15</f>
        <v>5.4431953885534394E-2</v>
      </c>
      <c r="G26" s="124" t="str">
        <f>"27-Allocators, Line "&amp;'[16]27-Allocators'!A15&amp;""</f>
        <v>27-Allocators, Line 9</v>
      </c>
      <c r="H26" s="125"/>
      <c r="I26" s="125"/>
      <c r="J26" s="125"/>
      <c r="K26" s="125"/>
    </row>
    <row r="27" spans="1:11" x14ac:dyDescent="0.2">
      <c r="A27" s="110">
        <f t="shared" si="3"/>
        <v>20</v>
      </c>
      <c r="E27" s="123" t="s">
        <v>206</v>
      </c>
      <c r="F27" s="118">
        <f>F25*F26</f>
        <v>47169120.469095401</v>
      </c>
      <c r="G27" s="124" t="str">
        <f>"Line "&amp;A25&amp;" * Line "&amp;A26&amp;""</f>
        <v>Line 18 * Line 19</v>
      </c>
      <c r="H27" s="125"/>
      <c r="I27" s="125"/>
      <c r="J27" s="125"/>
      <c r="K27" s="125"/>
    </row>
    <row r="28" spans="1:11" x14ac:dyDescent="0.2">
      <c r="A28" s="110">
        <f t="shared" si="3"/>
        <v>21</v>
      </c>
      <c r="E28" s="123" t="s">
        <v>207</v>
      </c>
      <c r="F28" s="129">
        <f>'[16]27-Allocators'!G28</f>
        <v>0.18012153286745283</v>
      </c>
      <c r="G28" s="117" t="str">
        <f>"27-Allocators, Line "&amp;'[16]27-Allocators'!A28&amp;""</f>
        <v>27-Allocators, Line 22</v>
      </c>
      <c r="H28" s="125"/>
      <c r="I28" s="125"/>
      <c r="J28" s="125"/>
      <c r="K28" s="125"/>
    </row>
    <row r="29" spans="1:11" x14ac:dyDescent="0.2">
      <c r="A29" s="110">
        <f t="shared" si="3"/>
        <v>22</v>
      </c>
      <c r="E29" s="123" t="s">
        <v>208</v>
      </c>
      <c r="F29" s="126">
        <f>H10*F28</f>
        <v>2878944.241506272</v>
      </c>
      <c r="G29" s="124" t="str">
        <f>"Line "&amp;A10&amp;" Col 4 * Line "&amp;A28&amp;""</f>
        <v>Line 5 Col 4 * Line 21</v>
      </c>
      <c r="H29" s="125"/>
      <c r="I29" s="125"/>
      <c r="J29" s="125"/>
      <c r="K29" s="125"/>
    </row>
    <row r="30" spans="1:11" x14ac:dyDescent="0.2">
      <c r="A30" s="110">
        <f t="shared" si="3"/>
        <v>23</v>
      </c>
      <c r="E30" s="123" t="s">
        <v>209</v>
      </c>
      <c r="F30" s="183">
        <f>F27+F29</f>
        <v>50048064.710601673</v>
      </c>
      <c r="G30" s="124" t="str">
        <f>"Line "&amp;A27&amp;" + Line "&amp;A29&amp;""</f>
        <v>Line 20 + Line 22</v>
      </c>
      <c r="H30" s="125"/>
      <c r="I30" s="125"/>
      <c r="J30" s="125"/>
      <c r="K30" s="125"/>
    </row>
    <row r="31" spans="1:11" x14ac:dyDescent="0.2">
      <c r="E31" s="125"/>
      <c r="F31" s="125"/>
      <c r="G31" s="125"/>
      <c r="H31" s="125"/>
      <c r="I31" s="125"/>
      <c r="J31" s="125"/>
      <c r="K31" s="125"/>
    </row>
    <row r="32" spans="1:11" x14ac:dyDescent="0.2">
      <c r="B32" s="130" t="s">
        <v>210</v>
      </c>
      <c r="E32" s="131" t="s">
        <v>152</v>
      </c>
      <c r="F32" s="131" t="s">
        <v>153</v>
      </c>
      <c r="G32" s="131" t="s">
        <v>154</v>
      </c>
      <c r="H32" s="131" t="s">
        <v>155</v>
      </c>
      <c r="I32" s="125"/>
      <c r="J32" s="125"/>
      <c r="K32" s="125"/>
    </row>
    <row r="33" spans="1:11" x14ac:dyDescent="0.2">
      <c r="B33" s="130"/>
      <c r="E33" s="132" t="s">
        <v>211</v>
      </c>
      <c r="F33" s="131"/>
      <c r="G33" s="131"/>
      <c r="H33" s="131"/>
      <c r="I33" s="125"/>
      <c r="J33" s="125"/>
      <c r="K33" s="125"/>
    </row>
    <row r="34" spans="1:11" x14ac:dyDescent="0.2">
      <c r="E34" s="132" t="s">
        <v>212</v>
      </c>
      <c r="F34" s="125"/>
      <c r="G34" s="125"/>
      <c r="H34" s="125"/>
      <c r="I34" s="125"/>
      <c r="J34" s="125"/>
      <c r="K34" s="125"/>
    </row>
    <row r="35" spans="1:11" x14ac:dyDescent="0.2">
      <c r="D35" s="110" t="s">
        <v>213</v>
      </c>
      <c r="E35" s="132" t="s">
        <v>214</v>
      </c>
      <c r="F35" s="132" t="s">
        <v>215</v>
      </c>
      <c r="G35" s="132"/>
      <c r="H35" s="132"/>
      <c r="I35" s="125"/>
      <c r="J35" s="125"/>
      <c r="K35" s="125"/>
    </row>
    <row r="36" spans="1:11" x14ac:dyDescent="0.2">
      <c r="C36" s="112" t="s">
        <v>171</v>
      </c>
      <c r="D36" s="109" t="s">
        <v>216</v>
      </c>
      <c r="E36" s="73" t="s">
        <v>217</v>
      </c>
      <c r="F36" s="73" t="s">
        <v>218</v>
      </c>
      <c r="G36" s="73" t="s">
        <v>219</v>
      </c>
      <c r="H36" s="73" t="s">
        <v>220</v>
      </c>
      <c r="I36" s="73" t="s">
        <v>45</v>
      </c>
      <c r="J36" s="125"/>
      <c r="K36" s="125"/>
    </row>
    <row r="37" spans="1:11" x14ac:dyDescent="0.2">
      <c r="A37" s="110">
        <f>A30+1</f>
        <v>24</v>
      </c>
      <c r="C37" s="108">
        <v>920</v>
      </c>
      <c r="D37" s="142">
        <f>SUM(E37:H37)</f>
        <v>130535710.01629242</v>
      </c>
      <c r="E37" s="137">
        <v>5908452.0568566397</v>
      </c>
      <c r="F37" s="135"/>
      <c r="G37" s="114">
        <f>G58</f>
        <v>124627257.95943579</v>
      </c>
      <c r="H37" s="135"/>
      <c r="I37" s="124" t="s">
        <v>221</v>
      </c>
      <c r="J37" s="125"/>
    </row>
    <row r="38" spans="1:11" x14ac:dyDescent="0.2">
      <c r="A38" s="110">
        <f>A37+1</f>
        <v>25</v>
      </c>
      <c r="C38" s="108">
        <v>921</v>
      </c>
      <c r="D38" s="142">
        <f t="shared" ref="D38:D50" si="4">SUM(E38:H38)</f>
        <v>519276.45</v>
      </c>
      <c r="E38" s="137">
        <v>519276.45</v>
      </c>
      <c r="F38" s="135"/>
      <c r="G38" s="135">
        <v>0</v>
      </c>
      <c r="H38" s="135"/>
      <c r="I38" s="136"/>
    </row>
    <row r="39" spans="1:11" x14ac:dyDescent="0.2">
      <c r="A39" s="110">
        <f t="shared" ref="A39:A50" si="5">A38+1</f>
        <v>26</v>
      </c>
      <c r="C39" s="108">
        <v>922</v>
      </c>
      <c r="D39" s="142">
        <f t="shared" si="4"/>
        <v>-39053109</v>
      </c>
      <c r="E39" s="137">
        <v>-6725603</v>
      </c>
      <c r="F39" s="135"/>
      <c r="G39" s="70">
        <v>-32327506</v>
      </c>
      <c r="H39" s="135"/>
      <c r="I39" s="136"/>
    </row>
    <row r="40" spans="1:11" x14ac:dyDescent="0.2">
      <c r="A40" s="110">
        <f t="shared" si="5"/>
        <v>27</v>
      </c>
      <c r="C40" s="108">
        <v>923</v>
      </c>
      <c r="D40" s="142">
        <f t="shared" si="4"/>
        <v>8355992.1200000001</v>
      </c>
      <c r="E40" s="137">
        <v>8355992.1200000001</v>
      </c>
      <c r="F40" s="135"/>
      <c r="G40" s="135">
        <v>0</v>
      </c>
      <c r="H40" s="135"/>
      <c r="I40" s="136"/>
      <c r="J40" s="112"/>
      <c r="K40" s="112"/>
    </row>
    <row r="41" spans="1:11" x14ac:dyDescent="0.2">
      <c r="A41" s="110">
        <f t="shared" si="5"/>
        <v>28</v>
      </c>
      <c r="C41" s="108">
        <v>924</v>
      </c>
      <c r="D41" s="142">
        <f t="shared" si="4"/>
        <v>0</v>
      </c>
      <c r="E41" s="137">
        <v>0</v>
      </c>
      <c r="F41" s="135"/>
      <c r="G41" s="135">
        <v>0</v>
      </c>
      <c r="H41" s="135"/>
      <c r="I41" s="136"/>
      <c r="K41" s="115"/>
    </row>
    <row r="42" spans="1:11" ht="13.5" thickBot="1" x14ac:dyDescent="0.25">
      <c r="A42" s="110">
        <f t="shared" si="5"/>
        <v>29</v>
      </c>
      <c r="C42" s="108">
        <v>925</v>
      </c>
      <c r="D42" s="142">
        <f t="shared" si="4"/>
        <v>638415.9</v>
      </c>
      <c r="E42" s="225">
        <v>638415.9</v>
      </c>
      <c r="F42" s="135"/>
      <c r="G42" s="135">
        <v>0</v>
      </c>
      <c r="H42" s="135"/>
      <c r="I42" s="138"/>
      <c r="K42" s="115"/>
    </row>
    <row r="43" spans="1:11" ht="13.5" thickBot="1" x14ac:dyDescent="0.25">
      <c r="A43" s="110">
        <f t="shared" si="5"/>
        <v>30</v>
      </c>
      <c r="C43" s="108">
        <v>926</v>
      </c>
      <c r="D43" s="226">
        <f t="shared" si="4"/>
        <v>19433566.929423027</v>
      </c>
      <c r="E43" s="227">
        <v>19720615.929423027</v>
      </c>
      <c r="F43" s="135"/>
      <c r="G43" s="135">
        <v>0</v>
      </c>
      <c r="H43" s="114">
        <f>E70</f>
        <v>-287049</v>
      </c>
      <c r="I43" s="138" t="s">
        <v>157</v>
      </c>
      <c r="K43" s="115"/>
    </row>
    <row r="44" spans="1:11" x14ac:dyDescent="0.2">
      <c r="A44" s="110">
        <f t="shared" si="5"/>
        <v>31</v>
      </c>
      <c r="C44" s="108">
        <v>927</v>
      </c>
      <c r="D44" s="142">
        <f t="shared" si="4"/>
        <v>116006665</v>
      </c>
      <c r="E44" s="187">
        <v>0</v>
      </c>
      <c r="F44" s="141">
        <f>E13</f>
        <v>116006665</v>
      </c>
      <c r="G44" s="114">
        <v>0</v>
      </c>
      <c r="H44" s="114">
        <v>0</v>
      </c>
      <c r="I44" s="136" t="s">
        <v>222</v>
      </c>
      <c r="K44" s="115"/>
    </row>
    <row r="45" spans="1:11" x14ac:dyDescent="0.2">
      <c r="A45" s="110">
        <f t="shared" si="5"/>
        <v>32</v>
      </c>
      <c r="C45" s="108">
        <v>928</v>
      </c>
      <c r="D45" s="228">
        <f t="shared" si="4"/>
        <v>20889299.539999995</v>
      </c>
      <c r="E45" s="137">
        <v>20889299.539999995</v>
      </c>
      <c r="F45" s="135"/>
      <c r="G45" s="135">
        <v>0</v>
      </c>
      <c r="H45" s="135"/>
      <c r="I45" s="136"/>
      <c r="K45" s="115"/>
    </row>
    <row r="46" spans="1:11" x14ac:dyDescent="0.2">
      <c r="A46" s="110">
        <f t="shared" si="5"/>
        <v>33</v>
      </c>
      <c r="C46" s="108">
        <v>929</v>
      </c>
      <c r="D46" s="142">
        <f t="shared" si="4"/>
        <v>0</v>
      </c>
      <c r="E46" s="137">
        <v>0</v>
      </c>
      <c r="F46" s="135"/>
      <c r="G46" s="135">
        <v>0</v>
      </c>
      <c r="H46" s="135"/>
      <c r="I46" s="136"/>
      <c r="K46" s="115"/>
    </row>
    <row r="47" spans="1:11" ht="13.5" thickBot="1" x14ac:dyDescent="0.25">
      <c r="A47" s="110">
        <f t="shared" si="5"/>
        <v>34</v>
      </c>
      <c r="C47" s="108">
        <v>930.1</v>
      </c>
      <c r="D47" s="142">
        <f t="shared" si="4"/>
        <v>0</v>
      </c>
      <c r="E47" s="225">
        <v>0</v>
      </c>
      <c r="F47" s="135"/>
      <c r="G47" s="135">
        <v>0</v>
      </c>
      <c r="H47" s="135"/>
      <c r="I47" s="136"/>
      <c r="K47" s="115"/>
    </row>
    <row r="48" spans="1:11" ht="13.5" thickBot="1" x14ac:dyDescent="0.25">
      <c r="A48" s="110">
        <f t="shared" si="5"/>
        <v>35</v>
      </c>
      <c r="C48" s="108">
        <v>930.2</v>
      </c>
      <c r="D48" s="226">
        <f t="shared" si="4"/>
        <v>23921853.02999999</v>
      </c>
      <c r="E48" s="229">
        <v>23921853.02999999</v>
      </c>
      <c r="F48" s="135"/>
      <c r="G48" s="135">
        <v>0</v>
      </c>
      <c r="H48" s="135"/>
      <c r="I48" s="136"/>
      <c r="J48" s="143"/>
    </row>
    <row r="49" spans="1:10" x14ac:dyDescent="0.2">
      <c r="A49" s="110">
        <f t="shared" si="5"/>
        <v>36</v>
      </c>
      <c r="C49" s="108">
        <v>931</v>
      </c>
      <c r="D49" s="228">
        <f t="shared" si="4"/>
        <v>3342.61</v>
      </c>
      <c r="E49" s="137">
        <v>3342.61</v>
      </c>
      <c r="F49" s="135"/>
      <c r="G49" s="135">
        <v>0</v>
      </c>
      <c r="H49" s="135"/>
      <c r="I49" s="136"/>
      <c r="J49" s="115"/>
    </row>
    <row r="50" spans="1:10" x14ac:dyDescent="0.2">
      <c r="A50" s="110">
        <f t="shared" si="5"/>
        <v>37</v>
      </c>
      <c r="C50" s="108">
        <v>935</v>
      </c>
      <c r="D50" s="142">
        <f t="shared" si="4"/>
        <v>797707.73</v>
      </c>
      <c r="E50" s="137">
        <v>797707.73</v>
      </c>
      <c r="F50" s="135"/>
      <c r="G50" s="135">
        <v>0</v>
      </c>
      <c r="H50" s="135"/>
      <c r="I50" s="136"/>
    </row>
    <row r="51" spans="1:10" x14ac:dyDescent="0.2">
      <c r="B51" s="144" t="s">
        <v>223</v>
      </c>
      <c r="C51" s="125"/>
      <c r="D51" s="125"/>
      <c r="E51" s="125"/>
      <c r="F51" s="125"/>
      <c r="G51" s="125"/>
      <c r="H51" s="125"/>
    </row>
    <row r="52" spans="1:10" x14ac:dyDescent="0.2">
      <c r="B52" s="144"/>
      <c r="C52" s="125" t="s">
        <v>224</v>
      </c>
      <c r="D52" s="125"/>
      <c r="E52" s="125"/>
      <c r="F52" s="125"/>
      <c r="G52" s="125"/>
      <c r="H52" s="125"/>
    </row>
    <row r="53" spans="1:10" x14ac:dyDescent="0.2">
      <c r="B53" s="144"/>
      <c r="C53" s="145" t="s">
        <v>225</v>
      </c>
      <c r="D53" s="125"/>
      <c r="E53" s="125"/>
      <c r="F53" s="125"/>
      <c r="G53" s="132"/>
      <c r="H53" s="132"/>
    </row>
    <row r="54" spans="1:10" x14ac:dyDescent="0.2">
      <c r="B54" s="144"/>
      <c r="C54" s="71" t="s">
        <v>226</v>
      </c>
      <c r="D54" s="62"/>
      <c r="E54" s="62"/>
      <c r="F54" s="125"/>
      <c r="G54" s="132"/>
      <c r="H54" s="132"/>
    </row>
    <row r="55" spans="1:10" x14ac:dyDescent="0.2">
      <c r="B55" s="144"/>
      <c r="C55" s="125"/>
      <c r="D55" s="125"/>
      <c r="E55" s="125"/>
      <c r="F55" s="125"/>
      <c r="G55" s="73" t="s">
        <v>34</v>
      </c>
      <c r="H55" s="73" t="s">
        <v>35</v>
      </c>
    </row>
    <row r="56" spans="1:10" x14ac:dyDescent="0.2">
      <c r="A56" s="110"/>
      <c r="B56" s="110" t="s">
        <v>121</v>
      </c>
      <c r="E56" s="125"/>
      <c r="F56" s="123" t="s">
        <v>227</v>
      </c>
      <c r="G56" s="134">
        <v>163270232.84999999</v>
      </c>
      <c r="H56" s="124" t="s">
        <v>228</v>
      </c>
    </row>
    <row r="57" spans="1:10" x14ac:dyDescent="0.2">
      <c r="A57" s="110"/>
      <c r="B57" s="110" t="s">
        <v>123</v>
      </c>
      <c r="C57" s="116"/>
      <c r="E57" s="125"/>
      <c r="F57" s="123" t="s">
        <v>229</v>
      </c>
      <c r="G57" s="126">
        <f>E61</f>
        <v>38642974.890564203</v>
      </c>
      <c r="H57" s="138" t="str">
        <f>"Note 2, "&amp;B61&amp;""</f>
        <v>Note 2, d</v>
      </c>
    </row>
    <row r="58" spans="1:10" x14ac:dyDescent="0.2">
      <c r="A58" s="110"/>
      <c r="B58" s="110" t="s">
        <v>127</v>
      </c>
      <c r="F58" s="146" t="s">
        <v>230</v>
      </c>
      <c r="G58" s="114">
        <f>G56-G57</f>
        <v>124627257.95943579</v>
      </c>
    </row>
    <row r="59" spans="1:10" x14ac:dyDescent="0.2">
      <c r="A59" s="110"/>
      <c r="C59" s="71" t="s">
        <v>231</v>
      </c>
      <c r="D59" s="62"/>
      <c r="E59" s="62"/>
      <c r="G59" s="115"/>
    </row>
    <row r="60" spans="1:10" x14ac:dyDescent="0.2">
      <c r="A60" s="110"/>
      <c r="D60" s="147" t="s">
        <v>232</v>
      </c>
      <c r="E60" s="112" t="s">
        <v>34</v>
      </c>
      <c r="F60" s="148" t="s">
        <v>35</v>
      </c>
      <c r="G60" s="115"/>
    </row>
    <row r="61" spans="1:10" x14ac:dyDescent="0.2">
      <c r="A61" s="110"/>
      <c r="B61" s="110" t="s">
        <v>129</v>
      </c>
      <c r="D61" s="74" t="s">
        <v>233</v>
      </c>
      <c r="E61" s="230">
        <v>38642974.890564203</v>
      </c>
      <c r="F61" s="124" t="s">
        <v>234</v>
      </c>
      <c r="G61" s="114"/>
      <c r="I61" s="125"/>
    </row>
    <row r="62" spans="1:10" x14ac:dyDescent="0.2">
      <c r="A62" s="110"/>
      <c r="B62" s="132" t="s">
        <v>133</v>
      </c>
      <c r="C62" s="125"/>
      <c r="D62" s="186" t="s">
        <v>235</v>
      </c>
      <c r="E62" s="230">
        <v>20111963.466211751</v>
      </c>
      <c r="F62" s="124" t="s">
        <v>234</v>
      </c>
      <c r="G62" s="114"/>
      <c r="I62" s="77"/>
    </row>
    <row r="63" spans="1:10" x14ac:dyDescent="0.2">
      <c r="A63" s="110"/>
      <c r="B63" s="132" t="s">
        <v>136</v>
      </c>
      <c r="C63" s="125"/>
      <c r="D63" s="145" t="s">
        <v>236</v>
      </c>
      <c r="E63" s="231">
        <v>41236337.682247192</v>
      </c>
      <c r="F63" s="124" t="s">
        <v>234</v>
      </c>
      <c r="G63" s="114"/>
      <c r="I63" s="114"/>
    </row>
    <row r="64" spans="1:10" x14ac:dyDescent="0.2">
      <c r="A64" s="110"/>
      <c r="B64" s="132" t="s">
        <v>138</v>
      </c>
      <c r="C64" s="125"/>
      <c r="D64" s="123" t="s">
        <v>166</v>
      </c>
      <c r="E64" s="114">
        <f>SUM(E61:E63)</f>
        <v>99991276.039023146</v>
      </c>
      <c r="F64" s="124" t="str">
        <f>"Sum of "&amp;B61&amp;" to "&amp;B63&amp;""</f>
        <v>Sum of d to f</v>
      </c>
      <c r="G64" s="114"/>
      <c r="I64" s="125"/>
    </row>
    <row r="65" spans="1:10" x14ac:dyDescent="0.2">
      <c r="F65" s="125"/>
      <c r="G65" s="125"/>
    </row>
    <row r="66" spans="1:10" x14ac:dyDescent="0.2">
      <c r="B66" s="149" t="s">
        <v>237</v>
      </c>
      <c r="C66" s="150"/>
      <c r="D66" s="150"/>
      <c r="E66" s="150"/>
      <c r="F66" s="151"/>
      <c r="G66" s="151"/>
    </row>
    <row r="67" spans="1:10" x14ac:dyDescent="0.2">
      <c r="B67" s="150"/>
      <c r="C67" s="150"/>
      <c r="D67" s="150"/>
      <c r="E67" s="148" t="s">
        <v>34</v>
      </c>
      <c r="F67" s="152" t="s">
        <v>238</v>
      </c>
      <c r="G67" s="151"/>
    </row>
    <row r="68" spans="1:10" x14ac:dyDescent="0.2">
      <c r="A68" s="110"/>
      <c r="B68" s="153" t="s">
        <v>121</v>
      </c>
      <c r="C68" s="150"/>
      <c r="D68" s="154" t="s">
        <v>239</v>
      </c>
      <c r="E68" s="155">
        <v>18990910</v>
      </c>
      <c r="F68" s="156" t="s">
        <v>240</v>
      </c>
      <c r="G68" s="151"/>
    </row>
    <row r="69" spans="1:10" x14ac:dyDescent="0.2">
      <c r="A69" s="110"/>
      <c r="B69" s="153" t="s">
        <v>123</v>
      </c>
      <c r="C69" s="150"/>
      <c r="D69" s="154" t="s">
        <v>241</v>
      </c>
      <c r="E69" s="157">
        <v>18703861</v>
      </c>
      <c r="F69" s="156" t="s">
        <v>228</v>
      </c>
      <c r="G69" s="151"/>
    </row>
    <row r="70" spans="1:10" x14ac:dyDescent="0.2">
      <c r="A70" s="110"/>
      <c r="B70" s="153" t="s">
        <v>127</v>
      </c>
      <c r="C70" s="150"/>
      <c r="D70" s="154" t="s">
        <v>242</v>
      </c>
      <c r="E70" s="158">
        <f>E69-E68</f>
        <v>-287049</v>
      </c>
      <c r="F70" s="159" t="str">
        <f>""&amp;B69&amp;" - "&amp;B68&amp;""</f>
        <v>b - a</v>
      </c>
      <c r="G70" s="150"/>
    </row>
    <row r="71" spans="1:10" x14ac:dyDescent="0.2">
      <c r="A71" s="110"/>
      <c r="B71" s="130" t="s">
        <v>243</v>
      </c>
      <c r="D71" s="146"/>
      <c r="E71" s="160"/>
      <c r="F71" s="138"/>
    </row>
    <row r="72" spans="1:10" x14ac:dyDescent="0.2">
      <c r="A72" s="110"/>
      <c r="B72" s="130"/>
      <c r="C72" s="74" t="str">
        <f>"Amount in Line "&amp;A44&amp;", column 2 equals amount in Line "&amp;A13&amp;", column 1 because all Franchise Requirements Expenses are excluded"</f>
        <v>Amount in Line 31, column 2 equals amount in Line 8, column 1 because all Franchise Requirements Expenses are excluded</v>
      </c>
      <c r="D72" s="146"/>
      <c r="E72" s="160"/>
      <c r="F72" s="138"/>
    </row>
    <row r="73" spans="1:10" x14ac:dyDescent="0.2">
      <c r="A73" s="110"/>
      <c r="B73" s="130"/>
      <c r="C73" s="116" t="s">
        <v>244</v>
      </c>
      <c r="D73" s="146"/>
      <c r="E73" s="160"/>
      <c r="F73" s="138"/>
    </row>
    <row r="75" spans="1:10" x14ac:dyDescent="0.2">
      <c r="B75" s="130" t="s">
        <v>109</v>
      </c>
    </row>
    <row r="76" spans="1:10" x14ac:dyDescent="0.2">
      <c r="C76" s="145" t="str">
        <f>"1) Enter amounts of A&amp;G expenses from FERC Form 1 in Lines "&amp;A6&amp;" to "&amp;A19&amp;"."</f>
        <v>1) Enter amounts of A&amp;G expenses from FERC Form 1 in Lines 1 to 14.</v>
      </c>
      <c r="D76" s="125"/>
      <c r="E76" s="125"/>
      <c r="F76" s="125"/>
      <c r="G76" s="125"/>
      <c r="H76" s="125"/>
      <c r="I76" s="125"/>
      <c r="J76" s="125"/>
    </row>
    <row r="77" spans="1:10" x14ac:dyDescent="0.2">
      <c r="C77" s="145" t="s">
        <v>245</v>
      </c>
      <c r="D77" s="125"/>
      <c r="E77" s="125"/>
      <c r="F77" s="125"/>
      <c r="G77" s="125" t="str">
        <f>"Column 3, Line "&amp;A37&amp;""</f>
        <v>Column 3, Line 24</v>
      </c>
      <c r="H77" s="125"/>
      <c r="I77" s="125"/>
      <c r="J77" s="125"/>
    </row>
    <row r="78" spans="1:10" x14ac:dyDescent="0.2">
      <c r="C78" s="124" t="str">
        <f>"is calculated in Note 2.  The PBOPs exclusion in Column 4, Line "&amp;A43&amp;" is calculated in Note 3."</f>
        <v>is calculated in Note 2.  The PBOPs exclusion in Column 4, Line 30 is calculated in Note 3.</v>
      </c>
      <c r="D78" s="125"/>
      <c r="E78" s="125"/>
      <c r="F78" s="125"/>
      <c r="G78" s="145"/>
      <c r="H78" s="125"/>
      <c r="I78" s="125"/>
      <c r="J78" s="125"/>
    </row>
    <row r="79" spans="1:10" x14ac:dyDescent="0.2">
      <c r="C79" s="124" t="s">
        <v>246</v>
      </c>
      <c r="D79" s="125"/>
      <c r="E79" s="125"/>
      <c r="F79" s="125"/>
      <c r="G79" s="125"/>
      <c r="H79" s="125"/>
      <c r="I79" s="125"/>
      <c r="J79" s="125"/>
    </row>
    <row r="80" spans="1:10" x14ac:dyDescent="0.2">
      <c r="C80" s="124" t="s">
        <v>247</v>
      </c>
      <c r="D80" s="123"/>
      <c r="E80" s="141"/>
      <c r="F80" s="124"/>
      <c r="G80" s="125"/>
      <c r="H80" s="125"/>
      <c r="I80" s="125"/>
      <c r="J80" s="125"/>
    </row>
    <row r="81" spans="3:10" x14ac:dyDescent="0.2">
      <c r="C81" s="124" t="s">
        <v>248</v>
      </c>
      <c r="D81" s="123"/>
      <c r="E81" s="141"/>
      <c r="F81" s="124"/>
      <c r="G81" s="125"/>
      <c r="H81" s="125"/>
      <c r="I81" s="125"/>
      <c r="J81" s="125"/>
    </row>
    <row r="82" spans="3:10" x14ac:dyDescent="0.2">
      <c r="C82" s="124" t="s">
        <v>249</v>
      </c>
      <c r="D82" s="125"/>
      <c r="E82" s="125"/>
      <c r="F82" s="125"/>
      <c r="G82" s="125"/>
      <c r="H82" s="125"/>
      <c r="I82" s="125"/>
      <c r="J82" s="125"/>
    </row>
    <row r="83" spans="3:10" x14ac:dyDescent="0.2">
      <c r="C83" s="124" t="s">
        <v>250</v>
      </c>
      <c r="D83" s="125"/>
      <c r="E83" s="125"/>
      <c r="F83" s="125"/>
      <c r="G83" s="125"/>
      <c r="H83" s="125"/>
      <c r="I83" s="125"/>
      <c r="J83" s="125"/>
    </row>
    <row r="84" spans="3:10" x14ac:dyDescent="0.2">
      <c r="C84" s="124" t="s">
        <v>251</v>
      </c>
      <c r="D84" s="125"/>
      <c r="E84" s="125"/>
      <c r="F84" s="125"/>
      <c r="G84" s="125"/>
      <c r="H84" s="125"/>
      <c r="I84" s="125"/>
      <c r="J84" s="125"/>
    </row>
    <row r="85" spans="3:10" x14ac:dyDescent="0.2">
      <c r="C85" s="124" t="s">
        <v>252</v>
      </c>
      <c r="D85" s="125"/>
      <c r="E85" s="125"/>
      <c r="F85" s="125"/>
      <c r="G85" s="125"/>
      <c r="H85" s="125"/>
      <c r="I85" s="125"/>
      <c r="J85" s="125"/>
    </row>
    <row r="86" spans="3:10" x14ac:dyDescent="0.2">
      <c r="C86" s="124" t="s">
        <v>253</v>
      </c>
      <c r="D86" s="125"/>
      <c r="E86" s="125"/>
      <c r="F86" s="125"/>
      <c r="G86" s="125"/>
      <c r="H86" s="125"/>
      <c r="I86" s="125"/>
      <c r="J86" s="125"/>
    </row>
    <row r="87" spans="3:10" x14ac:dyDescent="0.2">
      <c r="C87" s="124" t="s">
        <v>254</v>
      </c>
      <c r="D87" s="145"/>
      <c r="E87" s="161"/>
      <c r="F87" s="161"/>
      <c r="G87" s="161"/>
      <c r="H87" s="125"/>
      <c r="I87" s="125"/>
      <c r="J87" s="125"/>
    </row>
    <row r="88" spans="3:10" x14ac:dyDescent="0.2">
      <c r="C88" s="162" t="s">
        <v>255</v>
      </c>
      <c r="D88" s="145"/>
      <c r="E88" s="161"/>
      <c r="F88" s="161"/>
      <c r="G88" s="161"/>
      <c r="H88" s="125"/>
      <c r="I88" s="125"/>
      <c r="J88" s="125"/>
    </row>
    <row r="89" spans="3:10" x14ac:dyDescent="0.2">
      <c r="C89" s="162" t="s">
        <v>256</v>
      </c>
      <c r="D89" s="145"/>
      <c r="E89" s="161"/>
      <c r="F89" s="161"/>
      <c r="G89" s="161"/>
      <c r="H89" s="125"/>
      <c r="I89" s="125"/>
      <c r="J89" s="125"/>
    </row>
    <row r="90" spans="3:10" x14ac:dyDescent="0.2">
      <c r="C90" s="162" t="s">
        <v>257</v>
      </c>
      <c r="D90" s="145"/>
      <c r="E90" s="161"/>
      <c r="F90" s="161"/>
      <c r="G90" s="161"/>
      <c r="H90" s="125"/>
      <c r="I90" s="125"/>
      <c r="J90" s="125"/>
    </row>
    <row r="91" spans="3:10" x14ac:dyDescent="0.2">
      <c r="C91" s="124" t="s">
        <v>258</v>
      </c>
      <c r="D91" s="145"/>
      <c r="E91" s="161"/>
      <c r="F91" s="161"/>
      <c r="G91" s="161"/>
      <c r="H91" s="125"/>
      <c r="I91" s="125"/>
      <c r="J91" s="125"/>
    </row>
    <row r="92" spans="3:10" x14ac:dyDescent="0.2">
      <c r="C92" s="162" t="s">
        <v>259</v>
      </c>
      <c r="D92" s="145"/>
      <c r="E92" s="161"/>
      <c r="F92" s="161"/>
      <c r="G92" s="161"/>
      <c r="H92" s="125"/>
      <c r="I92" s="125"/>
      <c r="J92" s="125"/>
    </row>
    <row r="93" spans="3:10" x14ac:dyDescent="0.2">
      <c r="C93" s="162" t="s">
        <v>260</v>
      </c>
      <c r="D93" s="145"/>
      <c r="E93" s="161"/>
      <c r="F93" s="161"/>
      <c r="G93" s="161"/>
      <c r="H93" s="125"/>
      <c r="I93" s="125"/>
      <c r="J93" s="125"/>
    </row>
    <row r="94" spans="3:10" x14ac:dyDescent="0.2">
      <c r="C94" s="162" t="s">
        <v>261</v>
      </c>
      <c r="D94" s="145"/>
      <c r="E94" s="161"/>
      <c r="F94" s="161"/>
      <c r="G94" s="161"/>
      <c r="H94" s="125"/>
      <c r="I94" s="125"/>
      <c r="J94" s="125"/>
    </row>
    <row r="95" spans="3:10" x14ac:dyDescent="0.2">
      <c r="C95" s="162" t="s">
        <v>262</v>
      </c>
      <c r="D95" s="145"/>
      <c r="E95" s="161"/>
      <c r="F95" s="161"/>
      <c r="G95" s="161"/>
      <c r="H95" s="125"/>
      <c r="I95" s="125"/>
      <c r="J95" s="125"/>
    </row>
    <row r="96" spans="3:10" x14ac:dyDescent="0.2">
      <c r="C96" s="124" t="s">
        <v>263</v>
      </c>
      <c r="D96" s="145"/>
      <c r="E96" s="161"/>
      <c r="F96" s="161"/>
      <c r="G96" s="161"/>
      <c r="H96" s="161"/>
      <c r="I96" s="125"/>
      <c r="J96" s="125"/>
    </row>
    <row r="97" spans="3:10" x14ac:dyDescent="0.2">
      <c r="C97" s="162" t="s">
        <v>264</v>
      </c>
      <c r="D97" s="145"/>
      <c r="E97" s="161"/>
      <c r="F97" s="161"/>
      <c r="G97" s="161"/>
      <c r="H97" s="125"/>
      <c r="I97" s="125"/>
      <c r="J97" s="125"/>
    </row>
    <row r="98" spans="3:10" x14ac:dyDescent="0.2">
      <c r="C98" s="79" t="s">
        <v>265</v>
      </c>
      <c r="D98" s="145"/>
      <c r="E98" s="161"/>
      <c r="F98" s="161"/>
      <c r="G98" s="161"/>
      <c r="H98" s="125"/>
      <c r="I98" s="125"/>
      <c r="J98" s="125"/>
    </row>
    <row r="99" spans="3:10" x14ac:dyDescent="0.2">
      <c r="C99" s="79" t="s">
        <v>266</v>
      </c>
      <c r="D99" s="145"/>
      <c r="E99" s="161"/>
      <c r="F99" s="161"/>
      <c r="G99" s="161"/>
      <c r="H99" s="125"/>
      <c r="I99" s="125"/>
      <c r="J99" s="125"/>
    </row>
    <row r="100" spans="3:10" x14ac:dyDescent="0.2">
      <c r="C100" s="79" t="s">
        <v>267</v>
      </c>
      <c r="D100" s="145"/>
      <c r="E100" s="161"/>
      <c r="F100" s="161"/>
      <c r="G100" s="161"/>
      <c r="H100" s="125"/>
      <c r="I100" s="125"/>
      <c r="J100" s="125"/>
    </row>
    <row r="101" spans="3:10" x14ac:dyDescent="0.2">
      <c r="C101" s="79" t="s">
        <v>266</v>
      </c>
      <c r="D101" s="145"/>
      <c r="E101" s="161"/>
      <c r="F101" s="161"/>
      <c r="G101" s="161"/>
      <c r="H101" s="125"/>
      <c r="I101" s="125"/>
      <c r="J101" s="125"/>
    </row>
    <row r="102" spans="3:10" x14ac:dyDescent="0.2">
      <c r="C102" s="79" t="s">
        <v>268</v>
      </c>
      <c r="D102" s="145"/>
      <c r="E102" s="161"/>
      <c r="F102" s="161"/>
      <c r="G102" s="161"/>
      <c r="H102" s="125"/>
      <c r="I102" s="125"/>
      <c r="J102" s="125"/>
    </row>
    <row r="103" spans="3:10" x14ac:dyDescent="0.2">
      <c r="C103" s="162" t="s">
        <v>269</v>
      </c>
      <c r="D103" s="145"/>
      <c r="E103" s="161"/>
      <c r="F103" s="161"/>
      <c r="G103" s="161"/>
      <c r="H103" s="125"/>
      <c r="I103" s="125"/>
      <c r="J103" s="125"/>
    </row>
    <row r="104" spans="3:10" x14ac:dyDescent="0.2">
      <c r="C104" s="162" t="s">
        <v>270</v>
      </c>
      <c r="D104" s="145"/>
      <c r="E104" s="161"/>
      <c r="F104" s="161"/>
      <c r="G104" s="161"/>
      <c r="H104" s="125"/>
      <c r="I104" s="125"/>
      <c r="J104" s="125"/>
    </row>
    <row r="105" spans="3:10" x14ac:dyDescent="0.2">
      <c r="C105" s="80" t="s">
        <v>271</v>
      </c>
      <c r="D105" s="62"/>
      <c r="E105" s="62"/>
      <c r="F105" s="62"/>
      <c r="G105" s="62"/>
      <c r="H105" s="62"/>
      <c r="I105" s="62"/>
      <c r="J105" s="62"/>
    </row>
    <row r="106" spans="3:10" x14ac:dyDescent="0.2">
      <c r="C106" s="145" t="s">
        <v>272</v>
      </c>
      <c r="D106" s="125"/>
      <c r="E106" s="125"/>
      <c r="F106" s="125"/>
      <c r="G106" s="125"/>
      <c r="H106" s="125"/>
      <c r="I106" s="125"/>
      <c r="J106" s="125"/>
    </row>
    <row r="107" spans="3:10" x14ac:dyDescent="0.2">
      <c r="C107" s="80" t="s">
        <v>273</v>
      </c>
      <c r="D107" s="71"/>
      <c r="E107" s="71"/>
      <c r="F107" s="71"/>
      <c r="G107" s="71"/>
      <c r="H107" s="71"/>
      <c r="I107" s="71"/>
      <c r="J107" s="125"/>
    </row>
    <row r="108" spans="3:10" x14ac:dyDescent="0.2">
      <c r="C108" s="145" t="str">
        <f>"4) Determine the PBOPs exclusion.  The authorized amount of PBOPs expense (line "&amp;B68&amp;") may only be revised"</f>
        <v>4) Determine the PBOPs exclusion.  The authorized amount of PBOPs expense (line a) may only be revised</v>
      </c>
      <c r="D108" s="125"/>
      <c r="E108" s="125"/>
      <c r="F108" s="125"/>
      <c r="G108" s="125"/>
      <c r="H108" s="125"/>
      <c r="I108" s="125"/>
      <c r="J108" s="125"/>
    </row>
    <row r="109" spans="3:10" x14ac:dyDescent="0.2">
      <c r="C109" s="145" t="s">
        <v>274</v>
      </c>
      <c r="D109" s="125"/>
      <c r="E109" s="125"/>
      <c r="F109" s="125"/>
      <c r="G109" s="125"/>
      <c r="H109" s="125"/>
      <c r="I109" s="125"/>
      <c r="J109" s="125"/>
    </row>
    <row r="110" spans="3:10" x14ac:dyDescent="0.2">
      <c r="C110" s="145" t="s">
        <v>275</v>
      </c>
      <c r="D110" s="125"/>
      <c r="E110" s="125"/>
      <c r="F110" s="125"/>
      <c r="G110" s="125"/>
      <c r="H110" s="125"/>
      <c r="I110" s="125"/>
      <c r="J110" s="125"/>
    </row>
    <row r="111" spans="3:10" x14ac:dyDescent="0.2">
      <c r="C111" s="145" t="s">
        <v>276</v>
      </c>
      <c r="D111" s="125"/>
      <c r="E111" s="125"/>
      <c r="F111" s="125"/>
      <c r="G111" s="125"/>
      <c r="H111" s="125"/>
      <c r="I111" s="163" t="s">
        <v>277</v>
      </c>
      <c r="J111" s="164"/>
    </row>
    <row r="112" spans="3:10" x14ac:dyDescent="0.2">
      <c r="C112" s="145" t="s">
        <v>278</v>
      </c>
      <c r="D112" s="125"/>
      <c r="E112" s="125"/>
      <c r="F112" s="125"/>
      <c r="G112" s="125"/>
      <c r="H112" s="125"/>
      <c r="I112" s="125"/>
    </row>
  </sheetData>
  <pageMargins left="0.75" right="0.75" top="1" bottom="1" header="0.5" footer="0.5"/>
  <pageSetup scale="74" orientation="landscape" cellComments="asDisplayed" r:id="rId1"/>
  <headerFooter alignWithMargins="0">
    <oddHeader xml:space="preserve">&amp;CSchedule 20
Administrative and General Expenses
&amp;RTO10 Annual Update
Attachment 1
</oddHeader>
    <oddFooter>&amp;R&amp;A</oddFooter>
  </headerFooter>
  <rowBreaks count="2" manualBreakCount="2">
    <brk id="50" max="9" man="1"/>
    <brk id="7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One Time Adj Explanation</vt:lpstr>
      <vt:lpstr>WP-Total Adj with Int</vt:lpstr>
      <vt:lpstr>WP-2013-14 SONGS Part Share</vt:lpstr>
      <vt:lpstr>WP-2013 True Up TRR Adj</vt:lpstr>
      <vt:lpstr>WP-2013 Sch4-TUTRR</vt:lpstr>
      <vt:lpstr>WP-2013 Sch20-AandG</vt:lpstr>
      <vt:lpstr>WP-2014 True Up TRR Adj</vt:lpstr>
      <vt:lpstr>WP-2014 Sch4-TUTRR</vt:lpstr>
      <vt:lpstr>WP-2014 Sch20-AandG</vt:lpstr>
      <vt:lpstr>'One Time Adj Explanation'!Print_Area</vt:lpstr>
      <vt:lpstr>'WP-2013 Sch20-AandG'!Print_Area</vt:lpstr>
      <vt:lpstr>'WP-2013 Sch4-TUTRR'!Print_Area</vt:lpstr>
      <vt:lpstr>'WP-2013 True Up TRR Adj'!Print_Area</vt:lpstr>
      <vt:lpstr>'WP-2014 Sch20-AandG'!Print_Area</vt:lpstr>
      <vt:lpstr>'WP-2014 Sch4-TUTRR'!Print_Area</vt:lpstr>
      <vt:lpstr>'WP-2014 True Up TRR Adj'!Print_Area</vt:lpstr>
      <vt:lpstr>'WP-Total Adj with Int'!Print_Area</vt:lpstr>
    </vt:vector>
  </TitlesOfParts>
  <Company>Edison International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 Hansen</dc:creator>
  <cp:lastModifiedBy>Kim, Jee Young</cp:lastModifiedBy>
  <cp:lastPrinted>2016-03-29T22:13:05Z</cp:lastPrinted>
  <dcterms:created xsi:type="dcterms:W3CDTF">2009-02-27T16:01:11Z</dcterms:created>
  <dcterms:modified xsi:type="dcterms:W3CDTF">2016-06-13T22:17:52Z</dcterms:modified>
</cp:coreProperties>
</file>