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7 FERC Rate Case (Formula 5th True Up) TO11\6-June 15-Draft Informational Filing\Workpapers\"/>
    </mc:Choice>
  </mc:AlternateContent>
  <bookViews>
    <workbookView xWindow="0" yWindow="0" windowWidth="28800" windowHeight="13845"/>
  </bookViews>
  <sheets>
    <sheet name="Workpapers---&gt;" sheetId="7" r:id="rId1"/>
    <sheet name="Trans Plant-Rsrve Act" sheetId="1" r:id="rId2"/>
    <sheet name="2015 ISO Study with Inc Plant" sheetId="2" r:id="rId3"/>
    <sheet name="2014 ISO Study with Inc Plant" sheetId="3" r:id="rId4"/>
    <sheet name="Accum Depr Calc" sheetId="4" r:id="rId5"/>
    <sheet name="Reserve Recon to FF1" sheetId="5" r:id="rId6"/>
    <sheet name="General &amp; Intangible Reserve" sheetId="6" r:id="rId7"/>
  </sheets>
  <externalReferences>
    <externalReference r:id="rId8"/>
    <externalReference r:id="rId9"/>
    <externalReference r:id="rId10"/>
  </externalReferences>
  <definedNames>
    <definedName name="_Fill" localSheetId="4" hidden="1">#REF!</definedName>
    <definedName name="_Fill" localSheetId="0" hidden="1">#REF!</definedName>
    <definedName name="_Fill" hidden="1">#REF!</definedName>
    <definedName name="_Key2" localSheetId="4" hidden="1">[1]ACCT_106!#REF!</definedName>
    <definedName name="_Key2" localSheetId="5" hidden="1">[1]ACCT_106!#REF!</definedName>
    <definedName name="_Key2" localSheetId="0" hidden="1">[2]ACCT_106!#REF!</definedName>
    <definedName name="_Key2" hidden="1">[2]ACCT_106!#REF!</definedName>
    <definedName name="_Order1" hidden="1">255</definedName>
    <definedName name="_Order2" hidden="1">255</definedName>
    <definedName name="_RWIPMethod">'[3]8-AccDep'!#REF!</definedName>
    <definedName name="_xlnm.Print_Area" localSheetId="2">'2015 ISO Study with Inc Plant'!$A$1:$G$39</definedName>
    <definedName name="_xlnm.Print_Area" localSheetId="5">'Reserve Recon to FF1'!$A$1:$G$27</definedName>
    <definedName name="_xlnm.Print_Area" localSheetId="1">'Trans Plant-Rsrve Act'!$A$1:$M$53</definedName>
    <definedName name="Reference_2" localSheetId="5" hidden="1">{#N/A,#N/A,FALSE,"AD PG 1 OF 2";#N/A,#N/A,FALSE,"AD PG 2 OF 2"}</definedName>
    <definedName name="Reference_2" localSheetId="0" hidden="1">{#N/A,#N/A,FALSE,"AD PG 1 OF 2";#N/A,#N/A,FALSE,"AD PG 2 OF 2"}</definedName>
    <definedName name="Reference_2" hidden="1">{#N/A,#N/A,FALSE,"AD PG 1 OF 2";#N/A,#N/A,FALSE,"AD PG 2 OF 2"}</definedName>
    <definedName name="Test" localSheetId="5" hidden="1">{#N/A,#N/A,FALSE,"AD PG 1 OF 2";#N/A,#N/A,FALSE,"AD PG 2 OF 2"}</definedName>
    <definedName name="Test" localSheetId="0" hidden="1">{#N/A,#N/A,FALSE,"AD PG 1 OF 2";#N/A,#N/A,FALSE,"AD PG 2 OF 2"}</definedName>
    <definedName name="Test" hidden="1">{#N/A,#N/A,FALSE,"AD PG 1 OF 2";#N/A,#N/A,FALSE,"AD PG 2 OF 2"}</definedName>
    <definedName name="wrn.Statement._.AD." localSheetId="5" hidden="1">{#N/A,#N/A,FALSE,"AD PG 1 OF 2";#N/A,#N/A,FALSE,"AD PG 2 OF 2"}</definedName>
    <definedName name="wrn.Statement._.AD." localSheetId="0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5" hidden="1">{#N/A,#N/A,FALSE,"AD PG 1 OF 2";#N/A,#N/A,FALSE,"AD PG 2 OF 2"}</definedName>
    <definedName name="wrn.statement._.AD.old" localSheetId="0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5" hidden="1">{#N/A,#N/A,FALSE,"AD PG 1 OF 2";#N/A,#N/A,FALSE,"AD PG 2 OF 2"}</definedName>
    <definedName name="wrn.Statement._.AD2." localSheetId="0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5" hidden="1">{#N/A,#N/A,FALSE,"AD PG 1 OF 2";#N/A,#N/A,FALSE,"AD PG 2 OF 2"}</definedName>
    <definedName name="wrn.statement._.AD3." localSheetId="0" hidden="1">{#N/A,#N/A,FALSE,"AD PG 1 OF 2";#N/A,#N/A,FALSE,"AD PG 2 OF 2"}</definedName>
    <definedName name="wrn.statement._.AD3." hidden="1">{#N/A,#N/A,FALSE,"AD PG 1 OF 2";#N/A,#N/A,FALSE,"AD PG 2 OF 2"}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6" l="1"/>
  <c r="D4" i="6"/>
  <c r="B27" i="5"/>
  <c r="B25" i="5"/>
  <c r="B18" i="5"/>
  <c r="F8" i="5"/>
  <c r="D5" i="5"/>
  <c r="F5" i="5" s="1"/>
  <c r="C5" i="5"/>
  <c r="F52" i="4"/>
  <c r="E52" i="4"/>
  <c r="B52" i="4"/>
  <c r="J45" i="4"/>
  <c r="K44" i="4"/>
  <c r="J44" i="4"/>
  <c r="H44" i="4"/>
  <c r="D44" i="4"/>
  <c r="C44" i="4"/>
  <c r="A44" i="4"/>
  <c r="H43" i="4"/>
  <c r="C43" i="4"/>
  <c r="A43" i="4"/>
  <c r="K42" i="4"/>
  <c r="J42" i="4"/>
  <c r="H42" i="4"/>
  <c r="C42" i="4"/>
  <c r="A42" i="4"/>
  <c r="H39" i="4"/>
  <c r="C39" i="4"/>
  <c r="F39" i="4" s="1"/>
  <c r="A39" i="4"/>
  <c r="J38" i="4"/>
  <c r="H38" i="4"/>
  <c r="C38" i="4"/>
  <c r="A38" i="4"/>
  <c r="H37" i="4"/>
  <c r="C37" i="4"/>
  <c r="F37" i="4" s="1"/>
  <c r="A37" i="4"/>
  <c r="J36" i="4"/>
  <c r="H36" i="4"/>
  <c r="C36" i="4"/>
  <c r="A36" i="4"/>
  <c r="H35" i="4"/>
  <c r="C35" i="4"/>
  <c r="F35" i="4" s="1"/>
  <c r="A35" i="4"/>
  <c r="J34" i="4"/>
  <c r="H34" i="4"/>
  <c r="C34" i="4"/>
  <c r="A34" i="4"/>
  <c r="H33" i="4"/>
  <c r="C33" i="4"/>
  <c r="F33" i="4" s="1"/>
  <c r="A33" i="4"/>
  <c r="J32" i="4"/>
  <c r="H32" i="4"/>
  <c r="C32" i="4"/>
  <c r="A32" i="4"/>
  <c r="H31" i="4"/>
  <c r="C31" i="4"/>
  <c r="A31" i="4"/>
  <c r="I28" i="4"/>
  <c r="G52" i="4" s="1"/>
  <c r="C28" i="4"/>
  <c r="D52" i="4" s="1"/>
  <c r="K22" i="4"/>
  <c r="F22" i="4"/>
  <c r="M21" i="4"/>
  <c r="L21" i="4" s="1"/>
  <c r="L44" i="4" s="1"/>
  <c r="K21" i="4"/>
  <c r="J21" i="4"/>
  <c r="F21" i="4"/>
  <c r="E21" i="4" s="1"/>
  <c r="E44" i="4" s="1"/>
  <c r="D21" i="4"/>
  <c r="C21" i="4"/>
  <c r="M20" i="4"/>
  <c r="L20" i="4" s="1"/>
  <c r="L43" i="4" s="1"/>
  <c r="K20" i="4"/>
  <c r="K43" i="4" s="1"/>
  <c r="M43" i="4" s="1"/>
  <c r="J20" i="4"/>
  <c r="J43" i="4" s="1"/>
  <c r="F20" i="4"/>
  <c r="E20" i="4" s="1"/>
  <c r="E43" i="4" s="1"/>
  <c r="F43" i="4" s="1"/>
  <c r="D20" i="4"/>
  <c r="D43" i="4" s="1"/>
  <c r="C20" i="4"/>
  <c r="M19" i="4"/>
  <c r="M22" i="4" s="1"/>
  <c r="K19" i="4"/>
  <c r="J19" i="4"/>
  <c r="J22" i="4" s="1"/>
  <c r="F19" i="4"/>
  <c r="E19" i="4" s="1"/>
  <c r="D19" i="4"/>
  <c r="D22" i="4" s="1"/>
  <c r="C19" i="4"/>
  <c r="C22" i="4" s="1"/>
  <c r="M16" i="4"/>
  <c r="K16" i="4"/>
  <c r="K39" i="4" s="1"/>
  <c r="J16" i="4"/>
  <c r="J39" i="4" s="1"/>
  <c r="F16" i="4"/>
  <c r="E16" i="4" s="1"/>
  <c r="E39" i="4" s="1"/>
  <c r="D16" i="4"/>
  <c r="D39" i="4" s="1"/>
  <c r="C16" i="4"/>
  <c r="M15" i="4"/>
  <c r="L15" i="4" s="1"/>
  <c r="L38" i="4" s="1"/>
  <c r="K15" i="4"/>
  <c r="K38" i="4" s="1"/>
  <c r="J15" i="4"/>
  <c r="F15" i="4"/>
  <c r="D15" i="4"/>
  <c r="D38" i="4" s="1"/>
  <c r="C15" i="4"/>
  <c r="M14" i="4"/>
  <c r="K14" i="4"/>
  <c r="K37" i="4" s="1"/>
  <c r="J14" i="4"/>
  <c r="J37" i="4" s="1"/>
  <c r="F14" i="4"/>
  <c r="E14" i="4" s="1"/>
  <c r="E37" i="4" s="1"/>
  <c r="D14" i="4"/>
  <c r="D37" i="4" s="1"/>
  <c r="C14" i="4"/>
  <c r="M13" i="4"/>
  <c r="L13" i="4" s="1"/>
  <c r="L36" i="4" s="1"/>
  <c r="K13" i="4"/>
  <c r="K36" i="4" s="1"/>
  <c r="J13" i="4"/>
  <c r="F13" i="4"/>
  <c r="D13" i="4"/>
  <c r="D36" i="4" s="1"/>
  <c r="C13" i="4"/>
  <c r="M12" i="4"/>
  <c r="K12" i="4"/>
  <c r="K35" i="4" s="1"/>
  <c r="J12" i="4"/>
  <c r="J35" i="4" s="1"/>
  <c r="F12" i="4"/>
  <c r="E12" i="4" s="1"/>
  <c r="E35" i="4" s="1"/>
  <c r="D12" i="4"/>
  <c r="D35" i="4" s="1"/>
  <c r="C12" i="4"/>
  <c r="M11" i="4"/>
  <c r="L11" i="4" s="1"/>
  <c r="L34" i="4" s="1"/>
  <c r="K11" i="4"/>
  <c r="K34" i="4" s="1"/>
  <c r="J11" i="4"/>
  <c r="F11" i="4"/>
  <c r="D11" i="4"/>
  <c r="D34" i="4" s="1"/>
  <c r="C11" i="4"/>
  <c r="M10" i="4"/>
  <c r="K10" i="4"/>
  <c r="K33" i="4" s="1"/>
  <c r="J10" i="4"/>
  <c r="J33" i="4" s="1"/>
  <c r="F10" i="4"/>
  <c r="E10" i="4" s="1"/>
  <c r="E33" i="4" s="1"/>
  <c r="D10" i="4"/>
  <c r="D33" i="4" s="1"/>
  <c r="C10" i="4"/>
  <c r="M9" i="4"/>
  <c r="K9" i="4"/>
  <c r="K32" i="4" s="1"/>
  <c r="J9" i="4"/>
  <c r="F9" i="4"/>
  <c r="D9" i="4"/>
  <c r="D32" i="4" s="1"/>
  <c r="D40" i="4" s="1"/>
  <c r="C9" i="4"/>
  <c r="M8" i="4"/>
  <c r="K8" i="4"/>
  <c r="K17" i="4" s="1"/>
  <c r="K24" i="4" s="1"/>
  <c r="J8" i="4"/>
  <c r="J31" i="4" s="1"/>
  <c r="F8" i="4"/>
  <c r="D8" i="4"/>
  <c r="D31" i="4" s="1"/>
  <c r="C8" i="4"/>
  <c r="C17" i="4" s="1"/>
  <c r="C24" i="4" s="1"/>
  <c r="E37" i="3"/>
  <c r="D37" i="3"/>
  <c r="C37" i="3"/>
  <c r="F35" i="3"/>
  <c r="E35" i="3"/>
  <c r="D35" i="3"/>
  <c r="C35" i="3"/>
  <c r="B35" i="3"/>
  <c r="B37" i="3" s="1"/>
  <c r="G34" i="3"/>
  <c r="E34" i="3"/>
  <c r="G33" i="3"/>
  <c r="E33" i="3"/>
  <c r="G31" i="3"/>
  <c r="E31" i="3"/>
  <c r="F24" i="3"/>
  <c r="E24" i="3"/>
  <c r="D24" i="3"/>
  <c r="C24" i="3"/>
  <c r="G24" i="3" s="1"/>
  <c r="B24" i="3"/>
  <c r="G23" i="3"/>
  <c r="E23" i="3"/>
  <c r="G22" i="3"/>
  <c r="E22" i="3"/>
  <c r="G21" i="3"/>
  <c r="E21" i="3"/>
  <c r="G20" i="3"/>
  <c r="E20" i="3"/>
  <c r="G19" i="3"/>
  <c r="E19" i="3"/>
  <c r="G18" i="3"/>
  <c r="E18" i="3"/>
  <c r="G14" i="3"/>
  <c r="E14" i="3"/>
  <c r="F11" i="3"/>
  <c r="F15" i="3" s="1"/>
  <c r="F26" i="3" s="1"/>
  <c r="D11" i="3"/>
  <c r="D15" i="3" s="1"/>
  <c r="C11" i="3"/>
  <c r="E11" i="3" s="1"/>
  <c r="B11" i="3"/>
  <c r="B15" i="3" s="1"/>
  <c r="B26" i="3" s="1"/>
  <c r="G10" i="3"/>
  <c r="E10" i="3"/>
  <c r="G9" i="3"/>
  <c r="E9" i="3"/>
  <c r="F37" i="2"/>
  <c r="C37" i="2"/>
  <c r="C39" i="2" s="1"/>
  <c r="B37" i="2"/>
  <c r="F35" i="2"/>
  <c r="E35" i="2"/>
  <c r="D35" i="2"/>
  <c r="D37" i="2" s="1"/>
  <c r="C35" i="2"/>
  <c r="B35" i="2"/>
  <c r="G34" i="2"/>
  <c r="E34" i="2"/>
  <c r="G33" i="2"/>
  <c r="E33" i="2"/>
  <c r="G31" i="2"/>
  <c r="E31" i="2"/>
  <c r="F24" i="2"/>
  <c r="E24" i="2"/>
  <c r="D24" i="2"/>
  <c r="C24" i="2"/>
  <c r="G24" i="2" s="1"/>
  <c r="B24" i="2"/>
  <c r="G23" i="2"/>
  <c r="E23" i="2"/>
  <c r="G22" i="2"/>
  <c r="E22" i="2"/>
  <c r="G21" i="2"/>
  <c r="E21" i="2"/>
  <c r="G20" i="2"/>
  <c r="E20" i="2"/>
  <c r="G19" i="2"/>
  <c r="E19" i="2"/>
  <c r="G18" i="2"/>
  <c r="E18" i="2"/>
  <c r="G14" i="2"/>
  <c r="E14" i="2"/>
  <c r="F11" i="2"/>
  <c r="F15" i="2" s="1"/>
  <c r="D11" i="2"/>
  <c r="E11" i="2" s="1"/>
  <c r="C11" i="2"/>
  <c r="C15" i="2" s="1"/>
  <c r="C26" i="2" s="1"/>
  <c r="B11" i="2"/>
  <c r="B15" i="2" s="1"/>
  <c r="G10" i="2"/>
  <c r="E10" i="2"/>
  <c r="G9" i="2"/>
  <c r="E9" i="2"/>
  <c r="M149" i="1"/>
  <c r="M137" i="1"/>
  <c r="M133" i="1"/>
  <c r="B131" i="1"/>
  <c r="B147" i="1" s="1"/>
  <c r="M121" i="1"/>
  <c r="M117" i="1"/>
  <c r="M105" i="1"/>
  <c r="M101" i="1"/>
  <c r="B101" i="1"/>
  <c r="B117" i="1" s="1"/>
  <c r="B133" i="1" s="1"/>
  <c r="B149" i="1" s="1"/>
  <c r="B98" i="1"/>
  <c r="B114" i="1" s="1"/>
  <c r="B130" i="1" s="1"/>
  <c r="B146" i="1" s="1"/>
  <c r="B93" i="1"/>
  <c r="B109" i="1" s="1"/>
  <c r="B125" i="1" s="1"/>
  <c r="B141" i="1" s="1"/>
  <c r="M89" i="1"/>
  <c r="M85" i="1"/>
  <c r="B84" i="1"/>
  <c r="B100" i="1" s="1"/>
  <c r="B116" i="1" s="1"/>
  <c r="B132" i="1" s="1"/>
  <c r="B148" i="1" s="1"/>
  <c r="B82" i="1"/>
  <c r="B81" i="1"/>
  <c r="B97" i="1" s="1"/>
  <c r="B113" i="1" s="1"/>
  <c r="B129" i="1" s="1"/>
  <c r="B145" i="1" s="1"/>
  <c r="B79" i="1"/>
  <c r="B95" i="1" s="1"/>
  <c r="B111" i="1" s="1"/>
  <c r="B127" i="1" s="1"/>
  <c r="B143" i="1" s="1"/>
  <c r="B77" i="1"/>
  <c r="B74" i="1"/>
  <c r="B90" i="1" s="1"/>
  <c r="B106" i="1" s="1"/>
  <c r="B122" i="1" s="1"/>
  <c r="B138" i="1" s="1"/>
  <c r="M73" i="1"/>
  <c r="M70" i="1"/>
  <c r="B85" i="1"/>
  <c r="B51" i="1"/>
  <c r="B83" i="1"/>
  <c r="B99" i="1" s="1"/>
  <c r="B115" i="1" s="1"/>
  <c r="B78" i="1"/>
  <c r="B94" i="1" s="1"/>
  <c r="B110" i="1" s="1"/>
  <c r="B126" i="1" s="1"/>
  <c r="B142" i="1" s="1"/>
  <c r="B75" i="1"/>
  <c r="B91" i="1" s="1"/>
  <c r="B107" i="1" s="1"/>
  <c r="B123" i="1" s="1"/>
  <c r="B139" i="1" s="1"/>
  <c r="M58" i="1"/>
  <c r="B73" i="1"/>
  <c r="B89" i="1" s="1"/>
  <c r="B105" i="1" s="1"/>
  <c r="B121" i="1" s="1"/>
  <c r="B137" i="1" s="1"/>
  <c r="I53" i="1"/>
  <c r="L52" i="1"/>
  <c r="K52" i="1"/>
  <c r="J52" i="1"/>
  <c r="I52" i="1"/>
  <c r="H52" i="1"/>
  <c r="G52" i="1"/>
  <c r="F52" i="1"/>
  <c r="E52" i="1"/>
  <c r="D52" i="1"/>
  <c r="C52" i="1"/>
  <c r="B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B50" i="1"/>
  <c r="B32" i="1" s="1"/>
  <c r="B15" i="1" s="1"/>
  <c r="L49" i="1"/>
  <c r="K49" i="1"/>
  <c r="J49" i="1"/>
  <c r="I49" i="1"/>
  <c r="H49" i="1"/>
  <c r="G49" i="1"/>
  <c r="F49" i="1"/>
  <c r="E49" i="1"/>
  <c r="D49" i="1"/>
  <c r="C49" i="1"/>
  <c r="B49" i="1"/>
  <c r="L48" i="1"/>
  <c r="K48" i="1"/>
  <c r="J48" i="1"/>
  <c r="I48" i="1"/>
  <c r="H48" i="1"/>
  <c r="G48" i="1"/>
  <c r="F48" i="1"/>
  <c r="E48" i="1"/>
  <c r="D48" i="1"/>
  <c r="C48" i="1"/>
  <c r="B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B46" i="1"/>
  <c r="L45" i="1"/>
  <c r="K45" i="1"/>
  <c r="J45" i="1"/>
  <c r="I45" i="1"/>
  <c r="H45" i="1"/>
  <c r="G45" i="1"/>
  <c r="F45" i="1"/>
  <c r="E45" i="1"/>
  <c r="D45" i="1"/>
  <c r="C45" i="1"/>
  <c r="B45" i="1"/>
  <c r="L44" i="1"/>
  <c r="K44" i="1"/>
  <c r="J44" i="1"/>
  <c r="I44" i="1"/>
  <c r="H44" i="1"/>
  <c r="G44" i="1"/>
  <c r="F44" i="1"/>
  <c r="E44" i="1"/>
  <c r="D44" i="1"/>
  <c r="C44" i="1"/>
  <c r="B44" i="1"/>
  <c r="L43" i="1"/>
  <c r="K43" i="1"/>
  <c r="J43" i="1"/>
  <c r="I43" i="1"/>
  <c r="H43" i="1"/>
  <c r="G43" i="1"/>
  <c r="F43" i="1"/>
  <c r="E43" i="1"/>
  <c r="D43" i="1"/>
  <c r="C43" i="1"/>
  <c r="L42" i="1"/>
  <c r="K42" i="1"/>
  <c r="K53" i="1" s="1"/>
  <c r="J42" i="1"/>
  <c r="I42" i="1"/>
  <c r="H42" i="1"/>
  <c r="G42" i="1"/>
  <c r="G53" i="1" s="1"/>
  <c r="F42" i="1"/>
  <c r="E42" i="1"/>
  <c r="D42" i="1"/>
  <c r="C42" i="1"/>
  <c r="C53" i="1" s="1"/>
  <c r="B42" i="1"/>
  <c r="L41" i="1"/>
  <c r="K41" i="1"/>
  <c r="J41" i="1"/>
  <c r="I41" i="1"/>
  <c r="H41" i="1"/>
  <c r="G41" i="1"/>
  <c r="F41" i="1"/>
  <c r="E41" i="1"/>
  <c r="D41" i="1"/>
  <c r="C41" i="1"/>
  <c r="B41" i="1"/>
  <c r="B23" i="1" s="1"/>
  <c r="B6" i="1" s="1"/>
  <c r="L40" i="1"/>
  <c r="K40" i="1"/>
  <c r="J40" i="1"/>
  <c r="J53" i="1" s="1"/>
  <c r="I40" i="1"/>
  <c r="H40" i="1"/>
  <c r="G40" i="1"/>
  <c r="F40" i="1"/>
  <c r="F53" i="1" s="1"/>
  <c r="E40" i="1"/>
  <c r="E53" i="1" s="1"/>
  <c r="D40" i="1"/>
  <c r="C40" i="1"/>
  <c r="C35" i="1"/>
  <c r="L34" i="1"/>
  <c r="K34" i="1"/>
  <c r="J34" i="1"/>
  <c r="I34" i="1"/>
  <c r="H34" i="1"/>
  <c r="G34" i="1"/>
  <c r="F34" i="1"/>
  <c r="E34" i="1"/>
  <c r="D34" i="1"/>
  <c r="B34" i="1"/>
  <c r="L33" i="1"/>
  <c r="K33" i="1"/>
  <c r="J33" i="1"/>
  <c r="I33" i="1"/>
  <c r="H33" i="1"/>
  <c r="G33" i="1"/>
  <c r="F33" i="1"/>
  <c r="E33" i="1"/>
  <c r="D33" i="1"/>
  <c r="B33" i="1"/>
  <c r="B16" i="1" s="1"/>
  <c r="L32" i="1"/>
  <c r="K32" i="1"/>
  <c r="J32" i="1"/>
  <c r="I32" i="1"/>
  <c r="H32" i="1"/>
  <c r="G32" i="1"/>
  <c r="F32" i="1"/>
  <c r="E32" i="1"/>
  <c r="D32" i="1"/>
  <c r="L31" i="1"/>
  <c r="K31" i="1"/>
  <c r="J31" i="1"/>
  <c r="I31" i="1"/>
  <c r="H31" i="1"/>
  <c r="G31" i="1"/>
  <c r="F31" i="1"/>
  <c r="E31" i="1"/>
  <c r="D31" i="1"/>
  <c r="B31" i="1"/>
  <c r="B14" i="1" s="1"/>
  <c r="L30" i="1"/>
  <c r="K30" i="1"/>
  <c r="J30" i="1"/>
  <c r="I30" i="1"/>
  <c r="H30" i="1"/>
  <c r="G30" i="1"/>
  <c r="F30" i="1"/>
  <c r="E30" i="1"/>
  <c r="D30" i="1"/>
  <c r="B30" i="1"/>
  <c r="L29" i="1"/>
  <c r="K29" i="1"/>
  <c r="J29" i="1"/>
  <c r="I29" i="1"/>
  <c r="H29" i="1"/>
  <c r="G29" i="1"/>
  <c r="F29" i="1"/>
  <c r="E29" i="1"/>
  <c r="D29" i="1"/>
  <c r="L28" i="1"/>
  <c r="K28" i="1"/>
  <c r="J28" i="1"/>
  <c r="I28" i="1"/>
  <c r="H28" i="1"/>
  <c r="G28" i="1"/>
  <c r="F28" i="1"/>
  <c r="E28" i="1"/>
  <c r="D28" i="1"/>
  <c r="B28" i="1"/>
  <c r="B11" i="1" s="1"/>
  <c r="L27" i="1"/>
  <c r="K27" i="1"/>
  <c r="J27" i="1"/>
  <c r="I27" i="1"/>
  <c r="H27" i="1"/>
  <c r="G27" i="1"/>
  <c r="F27" i="1"/>
  <c r="E27" i="1"/>
  <c r="D27" i="1"/>
  <c r="B27" i="1"/>
  <c r="B10" i="1" s="1"/>
  <c r="L26" i="1"/>
  <c r="K26" i="1"/>
  <c r="J26" i="1"/>
  <c r="I26" i="1"/>
  <c r="H26" i="1"/>
  <c r="G26" i="1"/>
  <c r="F26" i="1"/>
  <c r="E26" i="1"/>
  <c r="D26" i="1"/>
  <c r="B26" i="1"/>
  <c r="L25" i="1"/>
  <c r="K25" i="1"/>
  <c r="J25" i="1"/>
  <c r="I25" i="1"/>
  <c r="H25" i="1"/>
  <c r="G25" i="1"/>
  <c r="F25" i="1"/>
  <c r="E25" i="1"/>
  <c r="D25" i="1"/>
  <c r="L24" i="1"/>
  <c r="K24" i="1"/>
  <c r="J24" i="1"/>
  <c r="I24" i="1"/>
  <c r="H24" i="1"/>
  <c r="H35" i="1" s="1"/>
  <c r="G24" i="1"/>
  <c r="F24" i="1"/>
  <c r="E24" i="1"/>
  <c r="D24" i="1"/>
  <c r="B24" i="1"/>
  <c r="B7" i="1" s="1"/>
  <c r="L23" i="1"/>
  <c r="K23" i="1"/>
  <c r="J23" i="1"/>
  <c r="I23" i="1"/>
  <c r="H23" i="1"/>
  <c r="G23" i="1"/>
  <c r="F23" i="1"/>
  <c r="E23" i="1"/>
  <c r="D23" i="1"/>
  <c r="L22" i="1"/>
  <c r="L35" i="1" s="1"/>
  <c r="K22" i="1"/>
  <c r="J22" i="1"/>
  <c r="I22" i="1"/>
  <c r="I35" i="1" s="1"/>
  <c r="H22" i="1"/>
  <c r="G22" i="1"/>
  <c r="F22" i="1"/>
  <c r="E22" i="1"/>
  <c r="E35" i="1" s="1"/>
  <c r="D22" i="1"/>
  <c r="D35" i="1" s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L7" i="1"/>
  <c r="L18" i="1" s="1"/>
  <c r="K7" i="1"/>
  <c r="J7" i="1"/>
  <c r="I7" i="1"/>
  <c r="H7" i="1"/>
  <c r="H18" i="1" s="1"/>
  <c r="G7" i="1"/>
  <c r="F7" i="1"/>
  <c r="E7" i="1"/>
  <c r="D7" i="1"/>
  <c r="D18" i="1" s="1"/>
  <c r="C7" i="1"/>
  <c r="L6" i="1"/>
  <c r="K6" i="1"/>
  <c r="J6" i="1"/>
  <c r="I6" i="1"/>
  <c r="H6" i="1"/>
  <c r="G6" i="1"/>
  <c r="F6" i="1"/>
  <c r="E6" i="1"/>
  <c r="D6" i="1"/>
  <c r="C6" i="1"/>
  <c r="L5" i="1"/>
  <c r="K5" i="1"/>
  <c r="K18" i="1" s="1"/>
  <c r="J5" i="1"/>
  <c r="I5" i="1"/>
  <c r="H5" i="1"/>
  <c r="G5" i="1"/>
  <c r="G18" i="1" s="1"/>
  <c r="F5" i="1"/>
  <c r="E5" i="1"/>
  <c r="D5" i="1"/>
  <c r="C5" i="1"/>
  <c r="F18" i="1" l="1"/>
  <c r="J18" i="1"/>
  <c r="G35" i="1"/>
  <c r="G15" i="3"/>
  <c r="M5" i="1"/>
  <c r="C18" i="1"/>
  <c r="C2" i="1"/>
  <c r="M22" i="1"/>
  <c r="E18" i="1"/>
  <c r="I18" i="1"/>
  <c r="B39" i="3"/>
  <c r="E22" i="4"/>
  <c r="E42" i="4"/>
  <c r="E45" i="4" s="1"/>
  <c r="M44" i="4"/>
  <c r="G11" i="2"/>
  <c r="L9" i="4"/>
  <c r="L32" i="4" s="1"/>
  <c r="M32" i="4" s="1"/>
  <c r="J47" i="4"/>
  <c r="F35" i="1"/>
  <c r="M35" i="1" s="1"/>
  <c r="M40" i="1"/>
  <c r="B76" i="1"/>
  <c r="B92" i="1" s="1"/>
  <c r="B108" i="1" s="1"/>
  <c r="B124" i="1" s="1"/>
  <c r="B140" i="1" s="1"/>
  <c r="B43" i="1"/>
  <c r="B25" i="1" s="1"/>
  <c r="B8" i="1" s="1"/>
  <c r="B80" i="1"/>
  <c r="B96" i="1" s="1"/>
  <c r="B112" i="1" s="1"/>
  <c r="B128" i="1" s="1"/>
  <c r="B144" i="1" s="1"/>
  <c r="B47" i="1"/>
  <c r="B29" i="1" s="1"/>
  <c r="B12" i="1" s="1"/>
  <c r="D15" i="2"/>
  <c r="E37" i="2"/>
  <c r="B39" i="2"/>
  <c r="G11" i="3"/>
  <c r="C15" i="3"/>
  <c r="F17" i="4"/>
  <c r="E8" i="4"/>
  <c r="D17" i="4"/>
  <c r="D24" i="4" s="1"/>
  <c r="M17" i="4"/>
  <c r="K31" i="4"/>
  <c r="K40" i="4" s="1"/>
  <c r="M34" i="4"/>
  <c r="M36" i="4"/>
  <c r="M38" i="4"/>
  <c r="J40" i="4"/>
  <c r="M35" i="4"/>
  <c r="J35" i="1"/>
  <c r="F37" i="3"/>
  <c r="F39" i="3" s="1"/>
  <c r="G35" i="3"/>
  <c r="E9" i="4"/>
  <c r="E32" i="4" s="1"/>
  <c r="E11" i="4"/>
  <c r="E34" i="4" s="1"/>
  <c r="E13" i="4"/>
  <c r="E36" i="4" s="1"/>
  <c r="F36" i="4" s="1"/>
  <c r="E15" i="4"/>
  <c r="E38" i="4" s="1"/>
  <c r="F38" i="4" s="1"/>
  <c r="C40" i="4"/>
  <c r="F32" i="4"/>
  <c r="F34" i="4"/>
  <c r="K35" i="1"/>
  <c r="G35" i="2"/>
  <c r="G37" i="2"/>
  <c r="L8" i="4"/>
  <c r="L10" i="4"/>
  <c r="L33" i="4" s="1"/>
  <c r="M33" i="4" s="1"/>
  <c r="L12" i="4"/>
  <c r="L35" i="4" s="1"/>
  <c r="L14" i="4"/>
  <c r="L37" i="4" s="1"/>
  <c r="M37" i="4" s="1"/>
  <c r="L16" i="4"/>
  <c r="L39" i="4" s="1"/>
  <c r="M39" i="4" s="1"/>
  <c r="L19" i="4"/>
  <c r="D42" i="4"/>
  <c r="D45" i="4" s="1"/>
  <c r="D47" i="4" s="1"/>
  <c r="K45" i="4"/>
  <c r="F42" i="4"/>
  <c r="F44" i="4"/>
  <c r="C52" i="4"/>
  <c r="D53" i="1"/>
  <c r="M53" i="1" s="1"/>
  <c r="H53" i="1"/>
  <c r="L53" i="1"/>
  <c r="B26" i="2"/>
  <c r="F26" i="2"/>
  <c r="D26" i="3"/>
  <c r="D39" i="3" s="1"/>
  <c r="C45" i="4"/>
  <c r="C47" i="4" s="1"/>
  <c r="J17" i="4"/>
  <c r="F24" i="4" l="1"/>
  <c r="G8" i="5"/>
  <c r="F45" i="4"/>
  <c r="G5" i="5"/>
  <c r="M24" i="4"/>
  <c r="K47" i="4"/>
  <c r="F39" i="2"/>
  <c r="M18" i="1"/>
  <c r="L42" i="4"/>
  <c r="L22" i="4"/>
  <c r="D26" i="2"/>
  <c r="G15" i="2"/>
  <c r="E15" i="2"/>
  <c r="G26" i="3"/>
  <c r="L31" i="4"/>
  <c r="L40" i="4" s="1"/>
  <c r="L17" i="4"/>
  <c r="L24" i="4" s="1"/>
  <c r="G37" i="3"/>
  <c r="J24" i="4"/>
  <c r="E31" i="4"/>
  <c r="E17" i="4"/>
  <c r="E24" i="4" s="1"/>
  <c r="C26" i="3"/>
  <c r="C39" i="3" s="1"/>
  <c r="G39" i="3" s="1"/>
  <c r="E15" i="3"/>
  <c r="B12" i="5" l="1"/>
  <c r="L45" i="4"/>
  <c r="L47" i="4" s="1"/>
  <c r="M42" i="4"/>
  <c r="M45" i="4" s="1"/>
  <c r="E40" i="4"/>
  <c r="E47" i="4" s="1"/>
  <c r="F31" i="4"/>
  <c r="F40" i="4" s="1"/>
  <c r="E26" i="3"/>
  <c r="E26" i="2"/>
  <c r="G26" i="2"/>
  <c r="D39" i="2"/>
  <c r="M31" i="4"/>
  <c r="M40" i="4" s="1"/>
  <c r="E39" i="3"/>
  <c r="G39" i="2" l="1"/>
  <c r="E39" i="2"/>
  <c r="F47" i="4"/>
  <c r="M47" i="4"/>
</calcChain>
</file>

<file path=xl/comments1.xml><?xml version="1.0" encoding="utf-8"?>
<comments xmlns="http://schemas.openxmlformats.org/spreadsheetml/2006/main">
  <authors>
    <author>David Gunn</author>
  </authors>
  <commentList>
    <comment ref="A72" authorId="0" shapeId="0">
      <text>
        <r>
          <rPr>
            <b/>
            <sz val="9"/>
            <color indexed="81"/>
            <rFont val="Tahoma"/>
            <family val="2"/>
          </rPr>
          <t>David Gunn: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<sst xmlns="http://schemas.openxmlformats.org/spreadsheetml/2006/main" count="150" uniqueCount="77">
  <si>
    <t>Total Transmission Plant &amp; Reserve Activity</t>
  </si>
  <si>
    <t>Plant-In-Service</t>
  </si>
  <si>
    <t>Total</t>
  </si>
  <si>
    <t>BOY Balance</t>
  </si>
  <si>
    <t>End Balance</t>
  </si>
  <si>
    <t>Accumulated Depreciation</t>
  </si>
  <si>
    <t>Incentive Plant In Service Activity</t>
  </si>
  <si>
    <t>Total Plant</t>
  </si>
  <si>
    <t>Total Reserve</t>
  </si>
  <si>
    <t>Incentive Plant</t>
  </si>
  <si>
    <t>ISO Plant</t>
  </si>
  <si>
    <t>Incentive Reserve</t>
  </si>
  <si>
    <t>ISO Reserve</t>
  </si>
  <si>
    <t>SOUTHERN CALIFORNIA EDISON COMPANY</t>
  </si>
  <si>
    <t>Transmission/Distribution ISO Facilities Study</t>
  </si>
  <si>
    <t>December 2015 Plant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</si>
  <si>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</si>
  <si>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</si>
  <si>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</si>
  <si>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</si>
  <si>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</si>
  <si>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</si>
  <si>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</si>
  <si>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</si>
  <si>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Substation 1</t>
  </si>
  <si>
    <t>Total Substation</t>
  </si>
  <si>
    <t>Land</t>
  </si>
  <si>
    <t>Total Substation and Land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</si>
  <si>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</si>
  <si>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</si>
  <si>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</si>
  <si>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</si>
  <si>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</si>
  <si>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</si>
  <si>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</si>
  <si>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</si>
  <si>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</si>
  <si>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December 2014 Plant</t>
  </si>
  <si>
    <t>BOY/EOY ISO Transmission Accumulated Depreciation</t>
  </si>
  <si>
    <t>Total Company</t>
  </si>
  <si>
    <t>Incentive Accumulated Depreciation</t>
  </si>
  <si>
    <t>Accum. CPUC / FERC Depreciation Rate Differential</t>
  </si>
  <si>
    <t>Other</t>
  </si>
  <si>
    <t>ISO</t>
  </si>
  <si>
    <t>Inc Adj ISO %</t>
  </si>
  <si>
    <t>Incentive Reserve Balances</t>
  </si>
  <si>
    <t>FERC Rate Differential Balance</t>
  </si>
  <si>
    <t>Reconciliation to FERC Form 1</t>
  </si>
  <si>
    <t>2015 FF1 Page 219</t>
  </si>
  <si>
    <t>Net Reg Asset</t>
  </si>
  <si>
    <t>ARO</t>
  </si>
  <si>
    <t>RWIP Allocation Methodology Change</t>
  </si>
  <si>
    <t>Adj Transmission Balance</t>
  </si>
  <si>
    <t>Reserve Total</t>
  </si>
  <si>
    <t>2014 FF1 Page 219</t>
  </si>
  <si>
    <t>Total Transmisison 108.5</t>
  </si>
  <si>
    <t>SONGS</t>
  </si>
  <si>
    <t>Mohave</t>
  </si>
  <si>
    <t>Total Transmission (Excluding SONGS &amp; Mohave)</t>
  </si>
  <si>
    <t>Reconciling Items</t>
  </si>
  <si>
    <t>PHFFU</t>
  </si>
  <si>
    <t>PV Sunk NBV</t>
  </si>
  <si>
    <t>RWIP (108.9)</t>
  </si>
  <si>
    <t>Total Reconciling Items</t>
  </si>
  <si>
    <t>Adjusted Total:</t>
  </si>
  <si>
    <t>General &amp; Intangible Reserve Summary</t>
  </si>
  <si>
    <t>General</t>
  </si>
  <si>
    <t>Intangible</t>
  </si>
  <si>
    <t>FF1 Reference</t>
  </si>
  <si>
    <t xml:space="preserve">FF1 219.28c and FF1 200.21c for previous year </t>
  </si>
  <si>
    <t>FF1 219.28c and FF1 200.21c</t>
  </si>
  <si>
    <t>TABLE OF CONTENTS</t>
  </si>
  <si>
    <t>Transmission Plant &amp; Reserve Activity</t>
  </si>
  <si>
    <t>2015 ISO Study with Incentive Plant</t>
  </si>
  <si>
    <t>2014 ISO Study with Incentive Plant</t>
  </si>
  <si>
    <t>Accumulative Depreciation Calculation</t>
  </si>
  <si>
    <t>Transmission Depreciation Reserve Reconciliation to FERC Form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</si>
</sst>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[$-409]mmm\-yy;@"/>
    <numFmt numFmtId="166" formatCode="0.0%"/>
    <numFmt numFmtId="167" formatCode="_(* #,##0.0_);_(* \(#,##0.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indexed="8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132">
    <xf numFmtId="0" fontId="0" fillId="0" borderId="0" xfId="0"/>
    <xf numFmtId="0" fontId="3" fillId="0" borderId="0" xfId="0" applyFont="1"/>
    <xf numFmtId="0" fontId="4" fillId="0" borderId="0" xfId="0" applyFont="1"/>
    <xf numFmtId="164" fontId="0" fillId="0" borderId="0" xfId="0" applyNumberFormat="1"/>
    <xf numFmtId="0" fontId="2" fillId="0" borderId="0" xfId="0" applyFont="1"/>
    <xf numFmtId="0" fontId="5" fillId="0" borderId="0" xfId="0" applyFont="1" applyAlignment="1">
      <alignment horizontal="center"/>
    </xf>
    <xf numFmtId="164" fontId="0" fillId="0" borderId="0" xfId="1" applyNumberFormat="1" applyFont="1" applyFill="1"/>
    <xf numFmtId="164" fontId="0" fillId="0" borderId="0" xfId="1" applyNumberFormat="1" applyFont="1"/>
    <xf numFmtId="165" fontId="4" fillId="0" borderId="0" xfId="0" applyNumberFormat="1" applyFont="1" applyAlignment="1">
      <alignment horizontal="center"/>
    </xf>
    <xf numFmtId="164" fontId="0" fillId="0" borderId="2" xfId="0" applyNumberFormat="1" applyBorder="1"/>
    <xf numFmtId="41" fontId="0" fillId="0" borderId="0" xfId="0" applyNumberFormat="1" applyFill="1"/>
    <xf numFmtId="41" fontId="0" fillId="0" borderId="0" xfId="0" applyNumberFormat="1"/>
    <xf numFmtId="164" fontId="0" fillId="0" borderId="0" xfId="0" applyNumberFormat="1" applyFill="1"/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14" fillId="0" borderId="0" xfId="0" applyFont="1"/>
    <xf numFmtId="0" fontId="13" fillId="0" borderId="0" xfId="0" applyFont="1" applyBorder="1"/>
    <xf numFmtId="164" fontId="11" fillId="0" borderId="0" xfId="0" applyNumberFormat="1" applyFont="1" applyBorder="1"/>
    <xf numFmtId="166" fontId="11" fillId="0" borderId="0" xfId="0" applyNumberFormat="1" applyFont="1" applyBorder="1" applyAlignment="1">
      <alignment horizontal="left" indent="3"/>
    </xf>
    <xf numFmtId="0" fontId="11" fillId="0" borderId="0" xfId="0" applyFont="1" applyBorder="1" applyAlignment="1">
      <alignment horizontal="left" indent="2"/>
    </xf>
    <xf numFmtId="164" fontId="11" fillId="0" borderId="0" xfId="1" applyNumberFormat="1" applyFont="1" applyBorder="1" applyAlignment="1">
      <alignment horizontal="left" indent="2"/>
    </xf>
    <xf numFmtId="166" fontId="11" fillId="0" borderId="0" xfId="0" applyNumberFormat="1" applyFont="1" applyBorder="1" applyAlignment="1">
      <alignment horizontal="center"/>
    </xf>
    <xf numFmtId="167" fontId="14" fillId="0" borderId="0" xfId="1" applyNumberFormat="1" applyFont="1"/>
    <xf numFmtId="166" fontId="11" fillId="0" borderId="6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 wrapText="1"/>
    </xf>
    <xf numFmtId="42" fontId="11" fillId="0" borderId="0" xfId="0" applyNumberFormat="1" applyFont="1" applyBorder="1"/>
    <xf numFmtId="0" fontId="11" fillId="0" borderId="0" xfId="0" applyFont="1" applyBorder="1" applyAlignment="1">
      <alignment horizontal="left"/>
    </xf>
    <xf numFmtId="41" fontId="11" fillId="0" borderId="0" xfId="0" applyNumberFormat="1" applyFont="1" applyBorder="1"/>
    <xf numFmtId="0" fontId="13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164" fontId="11" fillId="0" borderId="6" xfId="1" applyNumberFormat="1" applyFont="1" applyBorder="1" applyAlignment="1">
      <alignment horizontal="left" indent="2"/>
    </xf>
    <xf numFmtId="5" fontId="11" fillId="0" borderId="0" xfId="0" applyNumberFormat="1" applyFont="1" applyBorder="1"/>
    <xf numFmtId="0" fontId="11" fillId="0" borderId="0" xfId="0" applyFont="1" applyBorder="1" applyAlignment="1">
      <alignment horizontal="right" wrapText="1"/>
    </xf>
    <xf numFmtId="0" fontId="13" fillId="0" borderId="7" xfId="0" applyFont="1" applyBorder="1" applyAlignment="1">
      <alignment horizontal="left" vertical="center" wrapText="1"/>
    </xf>
    <xf numFmtId="5" fontId="13" fillId="0" borderId="7" xfId="0" applyNumberFormat="1" applyFont="1" applyBorder="1" applyAlignment="1">
      <alignment vertical="center"/>
    </xf>
    <xf numFmtId="166" fontId="13" fillId="0" borderId="7" xfId="0" applyNumberFormat="1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left" indent="3"/>
    </xf>
    <xf numFmtId="0" fontId="11" fillId="0" borderId="0" xfId="0" applyFont="1" applyBorder="1" applyAlignment="1">
      <alignment horizontal="left" wrapText="1"/>
    </xf>
    <xf numFmtId="0" fontId="13" fillId="0" borderId="7" xfId="0" applyFont="1" applyBorder="1" applyAlignment="1">
      <alignment vertical="center" wrapText="1"/>
    </xf>
    <xf numFmtId="42" fontId="13" fillId="0" borderId="7" xfId="0" applyNumberFormat="1" applyFont="1" applyBorder="1" applyAlignment="1">
      <alignment vertical="center"/>
    </xf>
    <xf numFmtId="0" fontId="11" fillId="0" borderId="0" xfId="0" applyFont="1" applyBorder="1"/>
    <xf numFmtId="164" fontId="14" fillId="0" borderId="0" xfId="0" applyNumberFormat="1" applyFont="1"/>
    <xf numFmtId="0" fontId="13" fillId="0" borderId="8" xfId="0" applyFont="1" applyBorder="1" applyAlignment="1">
      <alignment vertical="center" wrapText="1"/>
    </xf>
    <xf numFmtId="42" fontId="13" fillId="0" borderId="8" xfId="0" applyNumberFormat="1" applyFont="1" applyBorder="1" applyAlignment="1">
      <alignment vertical="center"/>
    </xf>
    <xf numFmtId="166" fontId="13" fillId="0" borderId="8" xfId="0" applyNumberFormat="1" applyFont="1" applyBorder="1" applyAlignment="1">
      <alignment horizontal="center" vertical="center"/>
    </xf>
    <xf numFmtId="41" fontId="14" fillId="0" borderId="0" xfId="0" applyNumberFormat="1" applyFont="1"/>
    <xf numFmtId="43" fontId="0" fillId="0" borderId="0" xfId="0" applyNumberFormat="1"/>
    <xf numFmtId="167" fontId="0" fillId="0" borderId="0" xfId="0" applyNumberFormat="1"/>
    <xf numFmtId="0" fontId="3" fillId="0" borderId="0" xfId="0" applyFont="1" applyBorder="1" applyAlignment="1">
      <alignment horizontal="center"/>
    </xf>
    <xf numFmtId="0" fontId="0" fillId="0" borderId="0" xfId="0" applyFill="1"/>
    <xf numFmtId="0" fontId="2" fillId="0" borderId="5" xfId="0" applyFont="1" applyBorder="1" applyAlignment="1">
      <alignment horizontal="center" wrapText="1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41" fontId="0" fillId="0" borderId="10" xfId="0" applyNumberFormat="1" applyBorder="1"/>
    <xf numFmtId="41" fontId="0" fillId="0" borderId="2" xfId="0" applyNumberFormat="1" applyBorder="1"/>
    <xf numFmtId="166" fontId="0" fillId="0" borderId="0" xfId="0" applyNumberFormat="1"/>
    <xf numFmtId="165" fontId="2" fillId="3" borderId="12" xfId="0" applyNumberFormat="1" applyFont="1" applyFill="1" applyBorder="1" applyAlignment="1">
      <alignment horizontal="center"/>
    </xf>
    <xf numFmtId="165" fontId="2" fillId="3" borderId="13" xfId="0" applyNumberFormat="1" applyFont="1" applyFill="1" applyBorder="1" applyAlignment="1">
      <alignment horizontal="center"/>
    </xf>
    <xf numFmtId="165" fontId="2" fillId="3" borderId="8" xfId="0" applyNumberFormat="1" applyFont="1" applyFill="1" applyBorder="1" applyAlignment="1">
      <alignment horizontal="center"/>
    </xf>
    <xf numFmtId="0" fontId="16" fillId="0" borderId="0" xfId="0" applyFont="1"/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41" fontId="0" fillId="0" borderId="0" xfId="2" applyFont="1"/>
    <xf numFmtId="41" fontId="0" fillId="0" borderId="0" xfId="2" applyFont="1" applyFill="1"/>
    <xf numFmtId="38" fontId="0" fillId="0" borderId="0" xfId="0" applyNumberFormat="1" applyFill="1"/>
    <xf numFmtId="43" fontId="0" fillId="0" borderId="0" xfId="1" applyFont="1"/>
    <xf numFmtId="0" fontId="0" fillId="0" borderId="0" xfId="0" applyAlignment="1">
      <alignment horizontal="left" indent="1"/>
    </xf>
    <xf numFmtId="40" fontId="0" fillId="0" borderId="0" xfId="0" applyNumberFormat="1"/>
    <xf numFmtId="0" fontId="0" fillId="0" borderId="6" xfId="0" applyBorder="1" applyAlignment="1">
      <alignment horizontal="left" indent="1"/>
    </xf>
    <xf numFmtId="38" fontId="0" fillId="0" borderId="6" xfId="0" applyNumberFormat="1" applyFill="1" applyBorder="1"/>
    <xf numFmtId="38" fontId="0" fillId="0" borderId="0" xfId="0" applyNumberFormat="1"/>
    <xf numFmtId="0" fontId="17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17" fontId="10" fillId="0" borderId="0" xfId="0" quotePrefix="1" applyNumberFormat="1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165" fontId="2" fillId="0" borderId="11" xfId="0" applyNumberFormat="1" applyFont="1" applyBorder="1" applyAlignment="1">
      <alignment horizontal="center"/>
    </xf>
    <xf numFmtId="164" fontId="4" fillId="0" borderId="1" xfId="3" applyNumberFormat="1" applyFont="1" applyFill="1"/>
    <xf numFmtId="0" fontId="11" fillId="0" borderId="0" xfId="0" applyFont="1" applyFill="1" applyBorder="1" applyAlignment="1">
      <alignment horizontal="left" indent="2"/>
    </xf>
    <xf numFmtId="164" fontId="11" fillId="0" borderId="0" xfId="1" applyNumberFormat="1" applyFont="1" applyFill="1" applyBorder="1" applyAlignment="1">
      <alignment horizontal="left" indent="2"/>
    </xf>
    <xf numFmtId="166" fontId="11" fillId="0" borderId="0" xfId="0" applyNumberFormat="1" applyFont="1" applyFill="1" applyBorder="1" applyAlignment="1">
      <alignment horizontal="center"/>
    </xf>
    <xf numFmtId="166" fontId="11" fillId="0" borderId="6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wrapText="1"/>
    </xf>
    <xf numFmtId="42" fontId="11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41" fontId="11" fillId="0" borderId="0" xfId="0" applyNumberFormat="1" applyFont="1" applyFill="1" applyBorder="1"/>
    <xf numFmtId="0" fontId="13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10" fontId="11" fillId="0" borderId="0" xfId="0" applyNumberFormat="1" applyFont="1" applyFill="1" applyBorder="1" applyAlignment="1">
      <alignment horizontal="center"/>
    </xf>
    <xf numFmtId="164" fontId="11" fillId="0" borderId="6" xfId="1" applyNumberFormat="1" applyFont="1" applyFill="1" applyBorder="1" applyAlignment="1">
      <alignment horizontal="left" indent="2"/>
    </xf>
    <xf numFmtId="5" fontId="11" fillId="0" borderId="0" xfId="0" applyNumberFormat="1" applyFont="1" applyFill="1" applyBorder="1"/>
    <xf numFmtId="0" fontId="11" fillId="0" borderId="0" xfId="0" applyFont="1" applyFill="1" applyBorder="1" applyAlignment="1">
      <alignment horizontal="right" wrapText="1"/>
    </xf>
    <xf numFmtId="166" fontId="11" fillId="0" borderId="0" xfId="0" applyNumberFormat="1" applyFont="1" applyFill="1" applyBorder="1" applyAlignment="1">
      <alignment horizontal="left" indent="3"/>
    </xf>
    <xf numFmtId="0" fontId="13" fillId="0" borderId="7" xfId="0" applyFont="1" applyFill="1" applyBorder="1" applyAlignment="1">
      <alignment horizontal="left" vertical="center" wrapText="1"/>
    </xf>
    <xf numFmtId="5" fontId="13" fillId="0" borderId="7" xfId="0" applyNumberFormat="1" applyFont="1" applyFill="1" applyBorder="1" applyAlignment="1">
      <alignment vertical="center"/>
    </xf>
    <xf numFmtId="166" fontId="13" fillId="0" borderId="7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/>
    <xf numFmtId="10" fontId="11" fillId="0" borderId="0" xfId="0" applyNumberFormat="1" applyFont="1" applyFill="1" applyBorder="1" applyAlignment="1">
      <alignment horizontal="left" indent="3"/>
    </xf>
    <xf numFmtId="0" fontId="10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1" fillId="0" borderId="0" xfId="0" applyFont="1" applyFill="1" applyBorder="1" applyAlignment="1">
      <alignment horizontal="left" wrapText="1"/>
    </xf>
    <xf numFmtId="0" fontId="13" fillId="0" borderId="7" xfId="0" applyFont="1" applyFill="1" applyBorder="1" applyAlignment="1">
      <alignment vertical="center" wrapText="1"/>
    </xf>
    <xf numFmtId="42" fontId="13" fillId="0" borderId="7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3" fillId="0" borderId="8" xfId="0" applyFont="1" applyFill="1" applyBorder="1" applyAlignment="1">
      <alignment vertical="center" wrapText="1"/>
    </xf>
    <xf numFmtId="42" fontId="13" fillId="0" borderId="8" xfId="0" applyNumberFormat="1" applyFont="1" applyFill="1" applyBorder="1" applyAlignment="1">
      <alignment vertical="center"/>
    </xf>
    <xf numFmtId="166" fontId="13" fillId="0" borderId="8" xfId="0" applyNumberFormat="1" applyFont="1" applyFill="1" applyBorder="1" applyAlignment="1">
      <alignment horizontal="center" vertical="center"/>
    </xf>
    <xf numFmtId="41" fontId="11" fillId="0" borderId="6" xfId="0" applyNumberFormat="1" applyFont="1" applyFill="1" applyBorder="1"/>
    <xf numFmtId="164" fontId="0" fillId="0" borderId="14" xfId="1" applyNumberFormat="1" applyFont="1" applyFill="1" applyBorder="1"/>
    <xf numFmtId="164" fontId="0" fillId="0" borderId="15" xfId="1" applyNumberFormat="1" applyFont="1" applyFill="1" applyBorder="1"/>
    <xf numFmtId="164" fontId="0" fillId="0" borderId="16" xfId="1" applyNumberFormat="1" applyFont="1" applyFill="1" applyBorder="1"/>
    <xf numFmtId="164" fontId="0" fillId="0" borderId="17" xfId="1" applyNumberFormat="1" applyFont="1" applyFill="1" applyBorder="1"/>
    <xf numFmtId="164" fontId="0" fillId="0" borderId="18" xfId="1" applyNumberFormat="1" applyFont="1" applyFill="1" applyBorder="1"/>
    <xf numFmtId="164" fontId="0" fillId="0" borderId="19" xfId="1" applyNumberFormat="1" applyFont="1" applyFill="1" applyBorder="1"/>
  </cellXfs>
  <cellStyles count="4">
    <cellStyle name="Comma" xfId="1" builtinId="3"/>
    <cellStyle name="Comma [0]" xfId="2" builtinId="6"/>
    <cellStyle name="Normal" xfId="0" builtinId="0"/>
    <cellStyle name="Note" xfId="3" builtinId="10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1%202016\Send%20Files\Schedule%206_8_14%20v5%20TO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5 ISO Study with Inc Plant"/>
      <sheetName val="2014 ISO Study with Inc Plant"/>
      <sheetName val="Accum Depr Calc"/>
      <sheetName val="Reserve Recon to FF1"/>
      <sheetName val="General &amp; Intangible Reserv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tabSelected="1" zoomScaleNormal="100" workbookViewId="0"/>
  </sheetViews>
  <sheetFormatPr defaultRowHeight="15" x14ac:dyDescent="0.25"/>
  <sheetData>
    <row r="2" spans="2:2" x14ac:dyDescent="0.25">
      <c r="B2" t="s">
        <v>71</v>
      </c>
    </row>
    <row r="5" spans="2:2" x14ac:dyDescent="0.25">
      <c r="B5" t="s">
        <v>72</v>
      </c>
    </row>
    <row r="6" spans="2:2" x14ac:dyDescent="0.25">
      <c r="B6" t="s">
        <v>73</v>
      </c>
    </row>
    <row r="7" spans="2:2" x14ac:dyDescent="0.25">
      <c r="B7" t="s">
        <v>74</v>
      </c>
    </row>
    <row r="8" spans="2:2" x14ac:dyDescent="0.25">
      <c r="B8" t="s">
        <v>75</v>
      </c>
    </row>
    <row r="9" spans="2:2" x14ac:dyDescent="0.25">
      <c r="B9" t="s">
        <v>76</v>
      </c>
    </row>
    <row r="10" spans="2:2" x14ac:dyDescent="0.25">
      <c r="B10" t="s">
        <v>65</v>
      </c>
    </row>
  </sheetData>
  <pageMargins left="0.7" right="0.7" top="0.75" bottom="0.75" header="0.3" footer="0.3"/>
  <pageSetup orientation="portrait" r:id="rId1"/>
  <headerFooter>
    <oddHeader>&amp;RTO11 Draft Annual Update 
Attachment 4
WP-Schedule 6 and 8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54"/>
  <sheetViews>
    <sheetView zoomScaleNormal="100" workbookViewId="0">
      <selection activeCell="N127" sqref="N127"/>
    </sheetView>
  </sheetViews>
  <sheetFormatPr defaultRowHeight="15" x14ac:dyDescent="0.25"/>
  <cols>
    <col min="2" max="2" width="11.85546875" style="2" bestFit="1" customWidth="1"/>
    <col min="3" max="5" width="16" customWidth="1"/>
    <col min="6" max="6" width="16.85546875" bestFit="1" customWidth="1"/>
    <col min="7" max="12" width="16" customWidth="1"/>
    <col min="13" max="13" width="16.85546875" bestFit="1" customWidth="1"/>
    <col min="14" max="14" width="14.5703125" bestFit="1" customWidth="1"/>
    <col min="15" max="15" width="15.28515625" bestFit="1" customWidth="1"/>
    <col min="16" max="16" width="14.28515625" bestFit="1" customWidth="1"/>
    <col min="17" max="17" width="15.42578125" bestFit="1" customWidth="1"/>
    <col min="18" max="18" width="14.28515625" bestFit="1" customWidth="1"/>
    <col min="19" max="19" width="19.140625" bestFit="1" customWidth="1"/>
    <col min="20" max="20" width="15.85546875" bestFit="1" customWidth="1"/>
    <col min="21" max="21" width="10.5703125" bestFit="1" customWidth="1"/>
    <col min="22" max="22" width="11.7109375" bestFit="1" customWidth="1"/>
    <col min="23" max="23" width="13.28515625" bestFit="1" customWidth="1"/>
    <col min="25" max="25" width="11" bestFit="1" customWidth="1"/>
    <col min="26" max="29" width="11.7109375" bestFit="1" customWidth="1"/>
    <col min="30" max="30" width="9" bestFit="1" customWidth="1"/>
    <col min="31" max="31" width="10.5703125" bestFit="1" customWidth="1"/>
    <col min="32" max="32" width="11.7109375" bestFit="1" customWidth="1"/>
    <col min="34" max="34" width="12.42578125" bestFit="1" customWidth="1"/>
    <col min="35" max="39" width="11.7109375" bestFit="1" customWidth="1"/>
    <col min="40" max="40" width="10.5703125" bestFit="1" customWidth="1"/>
    <col min="41" max="41" width="11.7109375" bestFit="1" customWidth="1"/>
    <col min="43" max="43" width="10.5703125" bestFit="1" customWidth="1"/>
    <col min="44" max="44" width="11.7109375" bestFit="1" customWidth="1"/>
    <col min="45" max="45" width="14.7109375" bestFit="1" customWidth="1"/>
    <col min="46" max="49" width="13.7109375" bestFit="1" customWidth="1"/>
    <col min="50" max="50" width="13.28515625" bestFit="1" customWidth="1"/>
    <col min="51" max="52" width="12.5703125" bestFit="1" customWidth="1"/>
  </cols>
  <sheetData>
    <row r="1" spans="1:13" ht="18.75" x14ac:dyDescent="0.3">
      <c r="A1" s="1" t="s">
        <v>0</v>
      </c>
    </row>
    <row r="2" spans="1:13" x14ac:dyDescent="0.25">
      <c r="C2" s="3">
        <f>C5-C58</f>
        <v>0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5">
      <c r="A3" s="4" t="s">
        <v>1</v>
      </c>
    </row>
    <row r="4" spans="1:13" x14ac:dyDescent="0.25">
      <c r="C4" s="5">
        <v>350.1</v>
      </c>
      <c r="D4" s="5">
        <v>350.2</v>
      </c>
      <c r="E4" s="5">
        <v>352</v>
      </c>
      <c r="F4" s="5">
        <v>353</v>
      </c>
      <c r="G4" s="5">
        <v>354</v>
      </c>
      <c r="H4" s="5">
        <v>355</v>
      </c>
      <c r="I4" s="5">
        <v>356</v>
      </c>
      <c r="J4" s="5">
        <v>357</v>
      </c>
      <c r="K4" s="5">
        <v>358</v>
      </c>
      <c r="L4" s="5">
        <v>359</v>
      </c>
      <c r="M4" s="5" t="s">
        <v>2</v>
      </c>
    </row>
    <row r="5" spans="1:13" x14ac:dyDescent="0.25">
      <c r="B5" s="2" t="s">
        <v>3</v>
      </c>
      <c r="C5" s="6">
        <f>C58</f>
        <v>120283098.33</v>
      </c>
      <c r="D5" s="6">
        <f t="shared" ref="D5:L5" si="0">D58</f>
        <v>199830613.17999998</v>
      </c>
      <c r="E5" s="6">
        <f t="shared" si="0"/>
        <v>628958105.05000007</v>
      </c>
      <c r="F5" s="6">
        <f>F58</f>
        <v>4996027821.5299997</v>
      </c>
      <c r="G5" s="6">
        <f t="shared" si="0"/>
        <v>1883502324.9000003</v>
      </c>
      <c r="H5" s="6">
        <f t="shared" si="0"/>
        <v>838670097.74000001</v>
      </c>
      <c r="I5" s="6">
        <f>I58</f>
        <v>1275427829.05</v>
      </c>
      <c r="J5" s="6">
        <f t="shared" si="0"/>
        <v>56304666.450000003</v>
      </c>
      <c r="K5" s="6">
        <f t="shared" si="0"/>
        <v>248470085.84</v>
      </c>
      <c r="L5" s="6">
        <f t="shared" si="0"/>
        <v>86695549.810000017</v>
      </c>
      <c r="M5" s="7">
        <f>SUM(C5:L5)</f>
        <v>10334170191.880001</v>
      </c>
    </row>
    <row r="6" spans="1:13" x14ac:dyDescent="0.25">
      <c r="B6" s="8">
        <f>B23</f>
        <v>42005</v>
      </c>
      <c r="C6" s="7">
        <f>C59-C58</f>
        <v>0</v>
      </c>
      <c r="D6" s="7">
        <f>D59-D58</f>
        <v>-2837.6299999952316</v>
      </c>
      <c r="E6" s="7">
        <f t="shared" ref="E6:L6" si="1">E59-E58</f>
        <v>3560802.5499999523</v>
      </c>
      <c r="F6" s="7">
        <f t="shared" si="1"/>
        <v>8432114.0900011063</v>
      </c>
      <c r="G6" s="7">
        <f t="shared" si="1"/>
        <v>24372158.930000067</v>
      </c>
      <c r="H6" s="7">
        <f t="shared" si="1"/>
        <v>12932404.410000086</v>
      </c>
      <c r="I6" s="7">
        <f t="shared" si="1"/>
        <v>28539529.779999971</v>
      </c>
      <c r="J6" s="7">
        <f t="shared" si="1"/>
        <v>6172542.9499999955</v>
      </c>
      <c r="K6" s="7">
        <f t="shared" si="1"/>
        <v>285947.33000001311</v>
      </c>
      <c r="L6" s="7">
        <f t="shared" si="1"/>
        <v>1194100.8299999833</v>
      </c>
      <c r="M6" s="7"/>
    </row>
    <row r="7" spans="1:13" x14ac:dyDescent="0.25">
      <c r="B7" s="8">
        <f t="shared" ref="B7:B17" si="2">B24</f>
        <v>42036</v>
      </c>
      <c r="C7" s="7">
        <f t="shared" ref="C7:L17" si="3">C60-C59</f>
        <v>-349.4299999922514</v>
      </c>
      <c r="D7" s="7">
        <f t="shared" si="3"/>
        <v>190639.09000000358</v>
      </c>
      <c r="E7" s="7">
        <f t="shared" si="3"/>
        <v>2345863.9200000763</v>
      </c>
      <c r="F7" s="7">
        <f t="shared" si="3"/>
        <v>9924867.6400003433</v>
      </c>
      <c r="G7" s="7">
        <f t="shared" si="3"/>
        <v>-5270015.8900001049</v>
      </c>
      <c r="H7" s="7">
        <f t="shared" si="3"/>
        <v>5198777.2000000477</v>
      </c>
      <c r="I7" s="7">
        <f t="shared" si="3"/>
        <v>745804.09999990463</v>
      </c>
      <c r="J7" s="7">
        <f t="shared" si="3"/>
        <v>480409.34000000358</v>
      </c>
      <c r="K7" s="7">
        <f t="shared" si="3"/>
        <v>32741.079999983311</v>
      </c>
      <c r="L7" s="7">
        <f t="shared" si="3"/>
        <v>782112.1400000006</v>
      </c>
      <c r="M7" s="7"/>
    </row>
    <row r="8" spans="1:13" x14ac:dyDescent="0.25">
      <c r="B8" s="8">
        <f t="shared" si="2"/>
        <v>42064</v>
      </c>
      <c r="C8" s="7">
        <f t="shared" si="3"/>
        <v>0</v>
      </c>
      <c r="D8" s="7">
        <f t="shared" si="3"/>
        <v>16337.700000017881</v>
      </c>
      <c r="E8" s="7">
        <f t="shared" si="3"/>
        <v>4178996.689999938</v>
      </c>
      <c r="F8" s="7">
        <f t="shared" si="3"/>
        <v>13257711.189998627</v>
      </c>
      <c r="G8" s="7">
        <f t="shared" si="3"/>
        <v>218586025.99000001</v>
      </c>
      <c r="H8" s="7">
        <f t="shared" si="3"/>
        <v>64533694.449999928</v>
      </c>
      <c r="I8" s="7">
        <f t="shared" si="3"/>
        <v>105108242.92000008</v>
      </c>
      <c r="J8" s="7">
        <f t="shared" si="3"/>
        <v>1566.6899999976158</v>
      </c>
      <c r="K8" s="7">
        <f t="shared" si="3"/>
        <v>-26580.909999996424</v>
      </c>
      <c r="L8" s="7">
        <f t="shared" si="3"/>
        <v>23762074.580000013</v>
      </c>
      <c r="M8" s="7"/>
    </row>
    <row r="9" spans="1:13" x14ac:dyDescent="0.25">
      <c r="B9" s="8">
        <f t="shared" si="2"/>
        <v>42095</v>
      </c>
      <c r="C9" s="7">
        <f t="shared" si="3"/>
        <v>0</v>
      </c>
      <c r="D9" s="7">
        <f t="shared" si="3"/>
        <v>3908.6899999976158</v>
      </c>
      <c r="E9" s="7">
        <f t="shared" si="3"/>
        <v>-3390986.3400000334</v>
      </c>
      <c r="F9" s="7">
        <f t="shared" si="3"/>
        <v>5063861.7600011826</v>
      </c>
      <c r="G9" s="7">
        <f t="shared" si="3"/>
        <v>112328865.76000023</v>
      </c>
      <c r="H9" s="7">
        <f t="shared" si="3"/>
        <v>12534694.769999981</v>
      </c>
      <c r="I9" s="7">
        <f t="shared" si="3"/>
        <v>37402854.960000515</v>
      </c>
      <c r="J9" s="7">
        <f t="shared" si="3"/>
        <v>-25.329999998211861</v>
      </c>
      <c r="K9" s="7">
        <f t="shared" si="3"/>
        <v>-5196</v>
      </c>
      <c r="L9" s="7">
        <f t="shared" si="3"/>
        <v>74996170.389999986</v>
      </c>
      <c r="M9" s="7"/>
    </row>
    <row r="10" spans="1:13" x14ac:dyDescent="0.25">
      <c r="B10" s="8">
        <f t="shared" si="2"/>
        <v>42125</v>
      </c>
      <c r="C10" s="7">
        <f t="shared" si="3"/>
        <v>0</v>
      </c>
      <c r="D10" s="7">
        <f t="shared" si="3"/>
        <v>19657.840000033379</v>
      </c>
      <c r="E10" s="7">
        <f t="shared" si="3"/>
        <v>588513.89999985695</v>
      </c>
      <c r="F10" s="7">
        <f t="shared" si="3"/>
        <v>15283448.809999466</v>
      </c>
      <c r="G10" s="7">
        <f t="shared" si="3"/>
        <v>5051672.8699998856</v>
      </c>
      <c r="H10" s="7">
        <f t="shared" si="3"/>
        <v>7281782.6699999571</v>
      </c>
      <c r="I10" s="7">
        <f t="shared" si="3"/>
        <v>1522432.4699997902</v>
      </c>
      <c r="J10" s="7">
        <f t="shared" si="3"/>
        <v>1074.0300000011921</v>
      </c>
      <c r="K10" s="7">
        <f t="shared" si="3"/>
        <v>-115030.57999998331</v>
      </c>
      <c r="L10" s="7">
        <f t="shared" si="3"/>
        <v>1083872.5900000334</v>
      </c>
      <c r="M10" s="7"/>
    </row>
    <row r="11" spans="1:13" x14ac:dyDescent="0.25">
      <c r="B11" s="8">
        <f t="shared" si="2"/>
        <v>42156</v>
      </c>
      <c r="C11" s="7">
        <f t="shared" si="3"/>
        <v>1156575.0199999958</v>
      </c>
      <c r="D11" s="7">
        <f t="shared" si="3"/>
        <v>-1084309.1500000358</v>
      </c>
      <c r="E11" s="7">
        <f t="shared" si="3"/>
        <v>-1853042.2999998331</v>
      </c>
      <c r="F11" s="7">
        <f t="shared" si="3"/>
        <v>34753868.269999504</v>
      </c>
      <c r="G11" s="7">
        <f t="shared" si="3"/>
        <v>182592.71000003815</v>
      </c>
      <c r="H11" s="7">
        <f t="shared" si="3"/>
        <v>5739969.9000000954</v>
      </c>
      <c r="I11" s="7">
        <f t="shared" si="3"/>
        <v>-154220.40000009537</v>
      </c>
      <c r="J11" s="7">
        <f t="shared" si="3"/>
        <v>-14457.530000001192</v>
      </c>
      <c r="K11" s="7">
        <f t="shared" si="3"/>
        <v>-12236.380000025034</v>
      </c>
      <c r="L11" s="7">
        <f t="shared" si="3"/>
        <v>332114.66999998689</v>
      </c>
      <c r="M11" s="7"/>
    </row>
    <row r="12" spans="1:13" x14ac:dyDescent="0.25">
      <c r="B12" s="8">
        <f t="shared" si="2"/>
        <v>42186</v>
      </c>
      <c r="C12" s="7">
        <f t="shared" si="3"/>
        <v>62837.339999988675</v>
      </c>
      <c r="D12" s="7">
        <f t="shared" si="3"/>
        <v>8006826.9499999881</v>
      </c>
      <c r="E12" s="7">
        <f t="shared" si="3"/>
        <v>2620571.7700001001</v>
      </c>
      <c r="F12" s="7">
        <f t="shared" si="3"/>
        <v>15425026.200000763</v>
      </c>
      <c r="G12" s="7">
        <f t="shared" si="3"/>
        <v>1410692.2699995041</v>
      </c>
      <c r="H12" s="7">
        <f t="shared" si="3"/>
        <v>7756882.2099999189</v>
      </c>
      <c r="I12" s="7">
        <f t="shared" si="3"/>
        <v>1229547.259999752</v>
      </c>
      <c r="J12" s="7">
        <f t="shared" si="3"/>
        <v>1341180.3900000006</v>
      </c>
      <c r="K12" s="7">
        <f t="shared" si="3"/>
        <v>1186908.75</v>
      </c>
      <c r="L12" s="7">
        <f t="shared" si="3"/>
        <v>382423.91999998689</v>
      </c>
      <c r="M12" s="7"/>
    </row>
    <row r="13" spans="1:13" x14ac:dyDescent="0.25">
      <c r="B13" s="8">
        <f t="shared" si="2"/>
        <v>42217</v>
      </c>
      <c r="C13" s="7">
        <f t="shared" si="3"/>
        <v>0</v>
      </c>
      <c r="D13" s="7">
        <f t="shared" si="3"/>
        <v>62835.379999995232</v>
      </c>
      <c r="E13" s="7">
        <f t="shared" si="3"/>
        <v>1184222.6399999857</v>
      </c>
      <c r="F13" s="7">
        <f t="shared" si="3"/>
        <v>5928133.7700004578</v>
      </c>
      <c r="G13" s="7">
        <f t="shared" si="3"/>
        <v>8858401.1900005341</v>
      </c>
      <c r="H13" s="7">
        <f t="shared" si="3"/>
        <v>8206517.8800001144</v>
      </c>
      <c r="I13" s="7">
        <f t="shared" si="3"/>
        <v>21939932.639999866</v>
      </c>
      <c r="J13" s="7">
        <f t="shared" si="3"/>
        <v>1079.2899999991059</v>
      </c>
      <c r="K13" s="7">
        <f t="shared" si="3"/>
        <v>-231500.79999998212</v>
      </c>
      <c r="L13" s="7">
        <f t="shared" si="3"/>
        <v>2881594.599999994</v>
      </c>
      <c r="M13" s="7"/>
    </row>
    <row r="14" spans="1:13" x14ac:dyDescent="0.25">
      <c r="B14" s="8">
        <f t="shared" si="2"/>
        <v>42248</v>
      </c>
      <c r="C14" s="7">
        <f t="shared" si="3"/>
        <v>1182.609999999404</v>
      </c>
      <c r="D14" s="7">
        <f t="shared" si="3"/>
        <v>45668.270000010729</v>
      </c>
      <c r="E14" s="7">
        <f t="shared" si="3"/>
        <v>1167662.8999998569</v>
      </c>
      <c r="F14" s="7">
        <f t="shared" si="3"/>
        <v>-9448556.9300003052</v>
      </c>
      <c r="G14" s="7">
        <f t="shared" si="3"/>
        <v>1555773.0199995041</v>
      </c>
      <c r="H14" s="7">
        <f t="shared" si="3"/>
        <v>4823531.9199999571</v>
      </c>
      <c r="I14" s="7">
        <f t="shared" si="3"/>
        <v>1207087.9900000095</v>
      </c>
      <c r="J14" s="7">
        <f t="shared" si="3"/>
        <v>320905.78999999911</v>
      </c>
      <c r="K14" s="7">
        <f t="shared" si="3"/>
        <v>387639.03000000119</v>
      </c>
      <c r="L14" s="7">
        <f t="shared" si="3"/>
        <v>441322</v>
      </c>
      <c r="M14" s="7"/>
    </row>
    <row r="15" spans="1:13" x14ac:dyDescent="0.25">
      <c r="B15" s="8">
        <f t="shared" si="2"/>
        <v>42278</v>
      </c>
      <c r="C15" s="7">
        <f t="shared" si="3"/>
        <v>387886.49000000954</v>
      </c>
      <c r="D15" s="7">
        <f t="shared" si="3"/>
        <v>-289863.5</v>
      </c>
      <c r="E15" s="7">
        <f t="shared" si="3"/>
        <v>24403404.929999948</v>
      </c>
      <c r="F15" s="7">
        <f t="shared" si="3"/>
        <v>104813286.57999706</v>
      </c>
      <c r="G15" s="7">
        <f t="shared" si="3"/>
        <v>661129.13000011444</v>
      </c>
      <c r="H15" s="7">
        <f t="shared" si="3"/>
        <v>6329501.310000062</v>
      </c>
      <c r="I15" s="7">
        <f t="shared" si="3"/>
        <v>412046.25000023842</v>
      </c>
      <c r="J15" s="7">
        <f t="shared" si="3"/>
        <v>-3412232.5200000033</v>
      </c>
      <c r="K15" s="7">
        <f t="shared" si="3"/>
        <v>-4133649.2300000191</v>
      </c>
      <c r="L15" s="7">
        <f t="shared" si="3"/>
        <v>99112.57000002265</v>
      </c>
      <c r="M15" s="7"/>
    </row>
    <row r="16" spans="1:13" x14ac:dyDescent="0.25">
      <c r="B16" s="8">
        <f t="shared" si="2"/>
        <v>42309</v>
      </c>
      <c r="C16" s="7">
        <f t="shared" si="3"/>
        <v>-387886.49000000954</v>
      </c>
      <c r="D16" s="7">
        <f t="shared" si="3"/>
        <v>119123.80000001192</v>
      </c>
      <c r="E16" s="7">
        <f t="shared" si="3"/>
        <v>2559555.8200000525</v>
      </c>
      <c r="F16" s="7">
        <f t="shared" si="3"/>
        <v>3949535.0900030136</v>
      </c>
      <c r="G16" s="7">
        <f t="shared" si="3"/>
        <v>1097957.3999996185</v>
      </c>
      <c r="H16" s="7">
        <f t="shared" si="3"/>
        <v>8300983.2899999619</v>
      </c>
      <c r="I16" s="7">
        <f t="shared" si="3"/>
        <v>-148257.13999986649</v>
      </c>
      <c r="J16" s="7">
        <f t="shared" si="3"/>
        <v>-176582.32999999821</v>
      </c>
      <c r="K16" s="7">
        <f t="shared" si="3"/>
        <v>21215092.480000019</v>
      </c>
      <c r="L16" s="7">
        <f t="shared" si="3"/>
        <v>227853.31999999285</v>
      </c>
      <c r="M16" s="7"/>
    </row>
    <row r="17" spans="1:24" x14ac:dyDescent="0.25">
      <c r="B17" s="8">
        <f t="shared" si="2"/>
        <v>42339</v>
      </c>
      <c r="C17" s="7">
        <f t="shared" si="3"/>
        <v>154587.8900000006</v>
      </c>
      <c r="D17" s="7">
        <f t="shared" si="3"/>
        <v>-145804.65999999642</v>
      </c>
      <c r="E17" s="7">
        <f t="shared" si="3"/>
        <v>20503732.2900002</v>
      </c>
      <c r="F17" s="7">
        <f t="shared" si="3"/>
        <v>44300689.039999008</v>
      </c>
      <c r="G17" s="7">
        <f t="shared" si="3"/>
        <v>7635247.3600001335</v>
      </c>
      <c r="H17" s="7">
        <f t="shared" si="3"/>
        <v>26258521.579999924</v>
      </c>
      <c r="I17" s="7">
        <f t="shared" si="3"/>
        <v>8874793.8399999142</v>
      </c>
      <c r="J17" s="7">
        <f t="shared" si="3"/>
        <v>66935.14999999851</v>
      </c>
      <c r="K17" s="7">
        <f t="shared" si="3"/>
        <v>1558101.9799999595</v>
      </c>
      <c r="L17" s="7">
        <f t="shared" si="3"/>
        <v>1139739.1899999976</v>
      </c>
      <c r="M17" s="7"/>
    </row>
    <row r="18" spans="1:24" ht="15.75" thickBot="1" x14ac:dyDescent="0.3">
      <c r="B18" s="2" t="s">
        <v>4</v>
      </c>
      <c r="C18" s="9">
        <f>SUM(C5:C17)</f>
        <v>121657931.75999999</v>
      </c>
      <c r="D18" s="9">
        <f t="shared" ref="D18:K18" si="4">SUM(D5:D17)</f>
        <v>206772795.96000001</v>
      </c>
      <c r="E18" s="9">
        <f t="shared" si="4"/>
        <v>686827403.82000017</v>
      </c>
      <c r="F18" s="9">
        <f t="shared" si="4"/>
        <v>5247711807.04</v>
      </c>
      <c r="G18" s="9">
        <f t="shared" si="4"/>
        <v>2259972825.6399999</v>
      </c>
      <c r="H18" s="9">
        <f t="shared" si="4"/>
        <v>1008567359.33</v>
      </c>
      <c r="I18" s="9">
        <f t="shared" si="4"/>
        <v>1482107623.72</v>
      </c>
      <c r="J18" s="9">
        <f t="shared" si="4"/>
        <v>61087062.369999997</v>
      </c>
      <c r="K18" s="9">
        <f t="shared" si="4"/>
        <v>268612322.58999997</v>
      </c>
      <c r="L18" s="9">
        <f>SUM(L5:L17)</f>
        <v>194018040.61000001</v>
      </c>
      <c r="M18" s="9">
        <f>SUM(C18:L18)</f>
        <v>11537335172.84</v>
      </c>
      <c r="N18" s="3"/>
    </row>
    <row r="19" spans="1:24" ht="15.75" thickTop="1" x14ac:dyDescent="0.25"/>
    <row r="20" spans="1:24" x14ac:dyDescent="0.25">
      <c r="A20" s="4" t="s">
        <v>5</v>
      </c>
    </row>
    <row r="21" spans="1:24" x14ac:dyDescent="0.25">
      <c r="C21" s="5">
        <v>350.1</v>
      </c>
      <c r="D21" s="5">
        <v>350.2</v>
      </c>
      <c r="E21" s="5">
        <v>352</v>
      </c>
      <c r="F21" s="5">
        <v>353</v>
      </c>
      <c r="G21" s="5">
        <v>354</v>
      </c>
      <c r="H21" s="5">
        <v>355</v>
      </c>
      <c r="I21" s="5">
        <v>356</v>
      </c>
      <c r="J21" s="5">
        <v>357</v>
      </c>
      <c r="K21" s="5">
        <v>358</v>
      </c>
      <c r="L21" s="5">
        <v>359</v>
      </c>
      <c r="M21" s="5" t="s">
        <v>2</v>
      </c>
    </row>
    <row r="22" spans="1:24" x14ac:dyDescent="0.25">
      <c r="B22" s="2" t="s">
        <v>3</v>
      </c>
      <c r="C22" s="7">
        <v>0</v>
      </c>
      <c r="D22" s="7">
        <f>C73+D73</f>
        <v>18685371.650000002</v>
      </c>
      <c r="E22" s="7">
        <f t="shared" ref="E22:L22" si="5">E73</f>
        <v>108332290.50293685</v>
      </c>
      <c r="F22" s="7">
        <f t="shared" si="5"/>
        <v>657722752.41113627</v>
      </c>
      <c r="G22" s="7">
        <f t="shared" si="5"/>
        <v>413124144.93809336</v>
      </c>
      <c r="H22" s="7">
        <f t="shared" si="5"/>
        <v>150828535.08180097</v>
      </c>
      <c r="I22" s="7">
        <f t="shared" si="5"/>
        <v>545839273.03176844</v>
      </c>
      <c r="J22" s="7">
        <f t="shared" si="5"/>
        <v>16595564.181046283</v>
      </c>
      <c r="K22" s="7">
        <f t="shared" si="5"/>
        <v>87136315.501332387</v>
      </c>
      <c r="L22" s="7">
        <f t="shared" si="5"/>
        <v>8174077.0317657059</v>
      </c>
      <c r="M22" s="7">
        <f>SUM(C22:L22)</f>
        <v>2006438324.3298802</v>
      </c>
    </row>
    <row r="23" spans="1:24" x14ac:dyDescent="0.25">
      <c r="B23" s="8">
        <f>B41</f>
        <v>42005</v>
      </c>
      <c r="C23" s="7">
        <v>0</v>
      </c>
      <c r="D23" s="7">
        <f>(D74+C74)-(D73+C73)</f>
        <v>262312.3900000006</v>
      </c>
      <c r="E23" s="7">
        <f>E74-E73</f>
        <v>-8128595.9729368538</v>
      </c>
      <c r="F23" s="7">
        <f t="shared" ref="F23:L23" si="6">F74-F73</f>
        <v>-73905796.351136327</v>
      </c>
      <c r="G23" s="7">
        <f t="shared" si="6"/>
        <v>31523959.561906517</v>
      </c>
      <c r="H23" s="7">
        <f t="shared" si="6"/>
        <v>25378001.038199067</v>
      </c>
      <c r="I23" s="7">
        <f t="shared" si="6"/>
        <v>7335827.6682314873</v>
      </c>
      <c r="J23" s="7">
        <f t="shared" si="6"/>
        <v>485239.06895371713</v>
      </c>
      <c r="K23" s="7">
        <f t="shared" si="6"/>
        <v>2187822.0286676139</v>
      </c>
      <c r="L23" s="7">
        <f t="shared" si="6"/>
        <v>5522829.2182342904</v>
      </c>
      <c r="M23" s="7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25">
      <c r="B24" s="8">
        <f t="shared" ref="B24:B34" si="7">B42</f>
        <v>42036</v>
      </c>
      <c r="C24" s="7">
        <v>0</v>
      </c>
      <c r="D24" s="7">
        <f t="shared" ref="D24:D34" si="8">(D75+C75)-(D74+C74)</f>
        <v>263774.93999999762</v>
      </c>
      <c r="E24" s="7">
        <f t="shared" ref="E24:L34" si="9">E75-E74</f>
        <v>828627.39999997616</v>
      </c>
      <c r="F24" s="7">
        <f t="shared" si="9"/>
        <v>2909038.2599999905</v>
      </c>
      <c r="G24" s="7">
        <f t="shared" si="9"/>
        <v>2703901.8399999738</v>
      </c>
      <c r="H24" s="7">
        <f t="shared" si="9"/>
        <v>-1118325.8199999928</v>
      </c>
      <c r="I24" s="7">
        <f t="shared" si="9"/>
        <v>2298136.9700000286</v>
      </c>
      <c r="J24" s="7">
        <f t="shared" si="9"/>
        <v>77498</v>
      </c>
      <c r="K24" s="7">
        <f t="shared" si="9"/>
        <v>243597.73000000417</v>
      </c>
      <c r="L24" s="7">
        <f t="shared" si="9"/>
        <v>44262.929999999702</v>
      </c>
      <c r="M24" s="7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25">
      <c r="B25" s="8">
        <f t="shared" si="7"/>
        <v>42064</v>
      </c>
      <c r="C25" s="7">
        <v>0</v>
      </c>
      <c r="D25" s="7">
        <f t="shared" si="8"/>
        <v>256816.24999999627</v>
      </c>
      <c r="E25" s="7">
        <f t="shared" si="9"/>
        <v>722210.19000002742</v>
      </c>
      <c r="F25" s="7">
        <f t="shared" si="9"/>
        <v>21312353.830000162</v>
      </c>
      <c r="G25" s="7">
        <f t="shared" si="9"/>
        <v>2284501.6899999976</v>
      </c>
      <c r="H25" s="7">
        <f t="shared" si="9"/>
        <v>-642674.87999999523</v>
      </c>
      <c r="I25" s="7">
        <f t="shared" si="9"/>
        <v>1789377.5</v>
      </c>
      <c r="J25" s="7">
        <f t="shared" si="9"/>
        <v>89736.070000000298</v>
      </c>
      <c r="K25" s="7">
        <f t="shared" si="9"/>
        <v>409230.18000000715</v>
      </c>
      <c r="L25" s="7">
        <f t="shared" si="9"/>
        <v>-226722.33000000007</v>
      </c>
      <c r="M25" s="7"/>
      <c r="P25" s="3"/>
      <c r="Q25" s="3"/>
      <c r="R25" s="3"/>
      <c r="S25" s="3"/>
      <c r="T25" s="3"/>
      <c r="U25" s="3"/>
      <c r="V25" s="3"/>
      <c r="W25" s="3"/>
      <c r="X25" s="3"/>
    </row>
    <row r="26" spans="1:24" x14ac:dyDescent="0.25">
      <c r="B26" s="8">
        <f t="shared" si="7"/>
        <v>42095</v>
      </c>
      <c r="C26" s="7">
        <v>0</v>
      </c>
      <c r="D26" s="7">
        <f t="shared" si="8"/>
        <v>326199.30000000447</v>
      </c>
      <c r="E26" s="7">
        <f t="shared" si="9"/>
        <v>1515721.7199999392</v>
      </c>
      <c r="F26" s="7">
        <f t="shared" si="9"/>
        <v>6429862.3099999428</v>
      </c>
      <c r="G26" s="7">
        <f t="shared" si="9"/>
        <v>4432204.1999999881</v>
      </c>
      <c r="H26" s="7">
        <f t="shared" si="9"/>
        <v>373915.59000000358</v>
      </c>
      <c r="I26" s="7">
        <f t="shared" si="9"/>
        <v>2177298.5399999619</v>
      </c>
      <c r="J26" s="7">
        <f t="shared" si="9"/>
        <v>109060.76999999955</v>
      </c>
      <c r="K26" s="7">
        <f t="shared" si="9"/>
        <v>466506.34999999404</v>
      </c>
      <c r="L26" s="7">
        <f t="shared" si="9"/>
        <v>205973.9299999997</v>
      </c>
      <c r="M26" s="7"/>
      <c r="P26" s="3"/>
      <c r="Q26" s="3"/>
      <c r="R26" s="3"/>
      <c r="S26" s="3"/>
      <c r="T26" s="3"/>
      <c r="U26" s="3"/>
      <c r="V26" s="3"/>
      <c r="W26" s="3"/>
      <c r="X26" s="3"/>
    </row>
    <row r="27" spans="1:24" x14ac:dyDescent="0.25">
      <c r="B27" s="8">
        <f t="shared" si="7"/>
        <v>42125</v>
      </c>
      <c r="C27" s="7">
        <v>0</v>
      </c>
      <c r="D27" s="7">
        <f t="shared" si="8"/>
        <v>442491.95999999717</v>
      </c>
      <c r="E27" s="7">
        <f t="shared" si="9"/>
        <v>134001.35000000894</v>
      </c>
      <c r="F27" s="7">
        <f t="shared" si="9"/>
        <v>7078254.2299998999</v>
      </c>
      <c r="G27" s="7">
        <f t="shared" si="9"/>
        <v>2831029.8799999952</v>
      </c>
      <c r="H27" s="7">
        <f t="shared" si="9"/>
        <v>1155237.0900000036</v>
      </c>
      <c r="I27" s="7">
        <f t="shared" si="9"/>
        <v>2574335.2200000286</v>
      </c>
      <c r="J27" s="7">
        <f t="shared" si="9"/>
        <v>88976.699999999255</v>
      </c>
      <c r="K27" s="7">
        <f t="shared" si="9"/>
        <v>46948.239999994636</v>
      </c>
      <c r="L27" s="7">
        <f t="shared" si="9"/>
        <v>173603.19999999925</v>
      </c>
      <c r="M27" s="7"/>
      <c r="P27" s="3"/>
      <c r="Q27" s="3"/>
      <c r="R27" s="3"/>
      <c r="S27" s="3"/>
      <c r="T27" s="3"/>
      <c r="U27" s="3"/>
      <c r="V27" s="3"/>
      <c r="W27" s="3"/>
      <c r="X27" s="3"/>
    </row>
    <row r="28" spans="1:24" x14ac:dyDescent="0.25">
      <c r="B28" s="8">
        <f t="shared" si="7"/>
        <v>42156</v>
      </c>
      <c r="C28" s="7">
        <v>0</v>
      </c>
      <c r="D28" s="7">
        <f t="shared" si="8"/>
        <v>279291.05000000447</v>
      </c>
      <c r="E28" s="7">
        <f t="shared" si="9"/>
        <v>397050.95000001788</v>
      </c>
      <c r="F28" s="7">
        <f t="shared" si="9"/>
        <v>6860668.0700002909</v>
      </c>
      <c r="G28" s="7">
        <f t="shared" si="9"/>
        <v>3958518.1399999857</v>
      </c>
      <c r="H28" s="7">
        <f t="shared" si="9"/>
        <v>347115.46999999881</v>
      </c>
      <c r="I28" s="7">
        <f t="shared" si="9"/>
        <v>2837721.5299999714</v>
      </c>
      <c r="J28" s="7">
        <f t="shared" si="9"/>
        <v>88986.679999999702</v>
      </c>
      <c r="K28" s="7">
        <f t="shared" si="9"/>
        <v>600423.34999999404</v>
      </c>
      <c r="L28" s="7">
        <f t="shared" si="9"/>
        <v>155833.8900000006</v>
      </c>
      <c r="M28" s="7"/>
      <c r="P28" s="3"/>
      <c r="Q28" s="3"/>
      <c r="R28" s="3"/>
      <c r="S28" s="3"/>
      <c r="T28" s="3"/>
      <c r="U28" s="3"/>
      <c r="V28" s="3"/>
      <c r="W28" s="3"/>
      <c r="X28" s="3"/>
    </row>
    <row r="29" spans="1:24" x14ac:dyDescent="0.25">
      <c r="B29" s="8">
        <f t="shared" si="7"/>
        <v>42186</v>
      </c>
      <c r="C29" s="7">
        <v>0</v>
      </c>
      <c r="D29" s="7">
        <f t="shared" si="8"/>
        <v>277836.55999999493</v>
      </c>
      <c r="E29" s="7">
        <f t="shared" si="9"/>
        <v>2635039.8799999952</v>
      </c>
      <c r="F29" s="7">
        <f t="shared" si="9"/>
        <v>20449219.339999914</v>
      </c>
      <c r="G29" s="7">
        <f t="shared" si="9"/>
        <v>-9883031.9599999785</v>
      </c>
      <c r="H29" s="7">
        <f t="shared" si="9"/>
        <v>1452839.0600000024</v>
      </c>
      <c r="I29" s="7">
        <f t="shared" si="9"/>
        <v>2000345.5900000334</v>
      </c>
      <c r="J29" s="7">
        <f t="shared" si="9"/>
        <v>93250.359999999404</v>
      </c>
      <c r="K29" s="7">
        <f t="shared" si="9"/>
        <v>192358.56999999285</v>
      </c>
      <c r="L29" s="7">
        <f t="shared" si="9"/>
        <v>287219.8200000003</v>
      </c>
      <c r="M29" s="7"/>
      <c r="P29" s="3"/>
      <c r="Q29" s="3"/>
      <c r="R29" s="3"/>
      <c r="S29" s="3"/>
      <c r="T29" s="3"/>
      <c r="U29" s="3"/>
      <c r="V29" s="3"/>
      <c r="W29" s="3"/>
      <c r="X29" s="3"/>
    </row>
    <row r="30" spans="1:24" x14ac:dyDescent="0.25">
      <c r="B30" s="8">
        <f t="shared" si="7"/>
        <v>42217</v>
      </c>
      <c r="C30" s="7">
        <v>0</v>
      </c>
      <c r="D30" s="7">
        <f t="shared" si="8"/>
        <v>285895.11000000313</v>
      </c>
      <c r="E30" s="7">
        <f t="shared" si="9"/>
        <v>841723.17999999225</v>
      </c>
      <c r="F30" s="7">
        <f t="shared" si="9"/>
        <v>6099209.1300002337</v>
      </c>
      <c r="G30" s="7">
        <f t="shared" si="9"/>
        <v>4484208.8799999952</v>
      </c>
      <c r="H30" s="7">
        <f t="shared" si="9"/>
        <v>-38528.669999986887</v>
      </c>
      <c r="I30" s="7">
        <f t="shared" si="9"/>
        <v>3350765.3300000429</v>
      </c>
      <c r="J30" s="7">
        <f t="shared" si="9"/>
        <v>92341.5</v>
      </c>
      <c r="K30" s="7">
        <f t="shared" si="9"/>
        <v>243792.51000000536</v>
      </c>
      <c r="L30" s="7">
        <f t="shared" si="9"/>
        <v>242649.90000000037</v>
      </c>
      <c r="M30" s="7"/>
      <c r="P30" s="3"/>
      <c r="Q30" s="3"/>
      <c r="R30" s="3"/>
      <c r="S30" s="3"/>
      <c r="T30" s="3"/>
      <c r="U30" s="3"/>
      <c r="V30" s="3"/>
      <c r="W30" s="3"/>
      <c r="X30" s="3"/>
    </row>
    <row r="31" spans="1:24" x14ac:dyDescent="0.25">
      <c r="B31" s="8">
        <f t="shared" si="7"/>
        <v>42248</v>
      </c>
      <c r="C31" s="7">
        <v>0</v>
      </c>
      <c r="D31" s="7">
        <f t="shared" si="8"/>
        <v>285130.48999999836</v>
      </c>
      <c r="E31" s="7">
        <f t="shared" si="9"/>
        <v>975679.6099999994</v>
      </c>
      <c r="F31" s="7">
        <f t="shared" si="9"/>
        <v>-10308320.610000372</v>
      </c>
      <c r="G31" s="7">
        <f t="shared" si="9"/>
        <v>4790177.4100000262</v>
      </c>
      <c r="H31" s="7">
        <f t="shared" si="9"/>
        <v>1045349.3700000048</v>
      </c>
      <c r="I31" s="7">
        <f t="shared" si="9"/>
        <v>3947131.5800000429</v>
      </c>
      <c r="J31" s="7">
        <f t="shared" si="9"/>
        <v>91215.10000000149</v>
      </c>
      <c r="K31" s="7">
        <f t="shared" si="9"/>
        <v>371866.1400000006</v>
      </c>
      <c r="L31" s="7">
        <f t="shared" si="9"/>
        <v>250812.55000000075</v>
      </c>
      <c r="M31" s="7"/>
      <c r="P31" s="3"/>
      <c r="Q31" s="3"/>
      <c r="R31" s="3"/>
      <c r="S31" s="3"/>
      <c r="T31" s="3"/>
      <c r="U31" s="3"/>
      <c r="V31" s="3"/>
      <c r="W31" s="3"/>
      <c r="X31" s="3"/>
    </row>
    <row r="32" spans="1:24" x14ac:dyDescent="0.25">
      <c r="B32" s="8">
        <f t="shared" si="7"/>
        <v>42278</v>
      </c>
      <c r="C32" s="7">
        <v>0</v>
      </c>
      <c r="D32" s="7">
        <f t="shared" si="8"/>
        <v>292943.07999999821</v>
      </c>
      <c r="E32" s="7">
        <f t="shared" si="9"/>
        <v>851344.46999999881</v>
      </c>
      <c r="F32" s="7">
        <f t="shared" si="9"/>
        <v>6185718.8900002241</v>
      </c>
      <c r="G32" s="7">
        <f t="shared" si="9"/>
        <v>3889778.3700000048</v>
      </c>
      <c r="H32" s="7">
        <f t="shared" si="9"/>
        <v>924015.50999999046</v>
      </c>
      <c r="I32" s="7">
        <f t="shared" si="9"/>
        <v>3300257.1900000572</v>
      </c>
      <c r="J32" s="7">
        <f t="shared" si="9"/>
        <v>91286.25</v>
      </c>
      <c r="K32" s="7">
        <f t="shared" si="9"/>
        <v>553789.34999999404</v>
      </c>
      <c r="L32" s="7">
        <f t="shared" si="9"/>
        <v>197928.53999999911</v>
      </c>
      <c r="M32" s="7"/>
      <c r="P32" s="3"/>
      <c r="Q32" s="3"/>
      <c r="R32" s="3"/>
      <c r="S32" s="3"/>
      <c r="T32" s="3"/>
      <c r="U32" s="3"/>
      <c r="V32" s="3"/>
      <c r="W32" s="3"/>
      <c r="X32" s="3"/>
    </row>
    <row r="33" spans="1:24" x14ac:dyDescent="0.25">
      <c r="B33" s="8">
        <f t="shared" si="7"/>
        <v>42309</v>
      </c>
      <c r="C33" s="7">
        <v>0</v>
      </c>
      <c r="D33" s="7">
        <f t="shared" si="8"/>
        <v>281301.89999999851</v>
      </c>
      <c r="E33" s="7">
        <f t="shared" si="9"/>
        <v>1112923.530000031</v>
      </c>
      <c r="F33" s="7">
        <f t="shared" si="9"/>
        <v>-236997.14999985695</v>
      </c>
      <c r="G33" s="7">
        <f t="shared" si="9"/>
        <v>4169748.7099999785</v>
      </c>
      <c r="H33" s="7">
        <f t="shared" si="9"/>
        <v>-766766.84000000358</v>
      </c>
      <c r="I33" s="7">
        <f t="shared" si="9"/>
        <v>1184741.6799999475</v>
      </c>
      <c r="J33" s="7">
        <f t="shared" si="9"/>
        <v>88131.300000000745</v>
      </c>
      <c r="K33" s="7">
        <f t="shared" si="9"/>
        <v>-231242.12000000477</v>
      </c>
      <c r="L33" s="7">
        <f t="shared" si="9"/>
        <v>189610.08999999985</v>
      </c>
      <c r="M33" s="7"/>
      <c r="P33" s="3"/>
      <c r="Q33" s="3"/>
      <c r="R33" s="3"/>
      <c r="S33" s="3"/>
      <c r="T33" s="3"/>
      <c r="U33" s="3"/>
      <c r="V33" s="3"/>
      <c r="W33" s="3"/>
      <c r="X33" s="3"/>
    </row>
    <row r="34" spans="1:24" x14ac:dyDescent="0.25">
      <c r="B34" s="8">
        <f t="shared" si="7"/>
        <v>42339</v>
      </c>
      <c r="C34" s="7">
        <v>0</v>
      </c>
      <c r="D34" s="7">
        <f t="shared" si="8"/>
        <v>286920.38000000641</v>
      </c>
      <c r="E34" s="7">
        <f t="shared" si="9"/>
        <v>384050.81999997795</v>
      </c>
      <c r="F34" s="7">
        <f t="shared" si="9"/>
        <v>-710734.9500002861</v>
      </c>
      <c r="G34" s="7">
        <f t="shared" si="9"/>
        <v>1980408.0199999809</v>
      </c>
      <c r="H34" s="7">
        <f t="shared" si="9"/>
        <v>2347052.9199999869</v>
      </c>
      <c r="I34" s="7">
        <f t="shared" si="9"/>
        <v>2435599.0399999619</v>
      </c>
      <c r="J34" s="7">
        <f t="shared" si="9"/>
        <v>85816.280000001192</v>
      </c>
      <c r="K34" s="7">
        <f t="shared" si="9"/>
        <v>622229.53000000119</v>
      </c>
      <c r="L34" s="7">
        <f t="shared" si="9"/>
        <v>133566.45000000112</v>
      </c>
      <c r="M34" s="7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thickBot="1" x14ac:dyDescent="0.3">
      <c r="B35" s="2" t="s">
        <v>4</v>
      </c>
      <c r="C35" s="9">
        <f>SUM(C22:C34)</f>
        <v>0</v>
      </c>
      <c r="D35" s="9">
        <f t="shared" ref="D35:F35" si="10">SUM(D22:D34)</f>
        <v>22226285.060000002</v>
      </c>
      <c r="E35" s="9">
        <f t="shared" si="10"/>
        <v>110602067.62999997</v>
      </c>
      <c r="F35" s="9">
        <f t="shared" si="10"/>
        <v>649885227.41000009</v>
      </c>
      <c r="G35" s="9">
        <f>SUM(G22:G34)</f>
        <v>470289549.67999983</v>
      </c>
      <c r="H35" s="9">
        <f t="shared" ref="H35:L35" si="11">SUM(H22:H34)</f>
        <v>181285764.92000005</v>
      </c>
      <c r="I35" s="9">
        <f t="shared" si="11"/>
        <v>581070810.87</v>
      </c>
      <c r="J35" s="9">
        <f t="shared" si="11"/>
        <v>18077102.260000002</v>
      </c>
      <c r="K35" s="9">
        <f t="shared" si="11"/>
        <v>92843637.359999985</v>
      </c>
      <c r="L35" s="9">
        <f t="shared" si="11"/>
        <v>15351645.219999997</v>
      </c>
      <c r="M35" s="9">
        <f>SUM(C35:L35)</f>
        <v>2141632090.4099996</v>
      </c>
    </row>
    <row r="36" spans="1:24" ht="15.75" thickTop="1" x14ac:dyDescent="0.25"/>
    <row r="38" spans="1:24" x14ac:dyDescent="0.25">
      <c r="A38" s="4" t="s">
        <v>6</v>
      </c>
    </row>
    <row r="39" spans="1:24" x14ac:dyDescent="0.25">
      <c r="C39" s="5">
        <v>350.1</v>
      </c>
      <c r="D39" s="5">
        <v>350.2</v>
      </c>
      <c r="E39" s="5">
        <v>352</v>
      </c>
      <c r="F39" s="5">
        <v>353</v>
      </c>
      <c r="G39" s="5">
        <v>354</v>
      </c>
      <c r="H39" s="5">
        <v>355</v>
      </c>
      <c r="I39" s="5">
        <v>356</v>
      </c>
      <c r="J39" s="5">
        <v>357</v>
      </c>
      <c r="K39" s="5">
        <v>358</v>
      </c>
      <c r="L39" s="5">
        <v>359</v>
      </c>
      <c r="M39" s="5" t="s">
        <v>2</v>
      </c>
    </row>
    <row r="40" spans="1:24" hidden="1" x14ac:dyDescent="0.25">
      <c r="B40" s="2" t="s">
        <v>3</v>
      </c>
      <c r="C40" s="7">
        <f>C89</f>
        <v>8036886.5000000019</v>
      </c>
      <c r="D40" s="7">
        <f t="shared" ref="D40:L40" si="12">D89</f>
        <v>95311293.459999993</v>
      </c>
      <c r="E40" s="7">
        <f t="shared" si="12"/>
        <v>259721472.30285639</v>
      </c>
      <c r="F40" s="7">
        <f t="shared" si="12"/>
        <v>1088783660.5247433</v>
      </c>
      <c r="G40" s="7">
        <f t="shared" si="12"/>
        <v>1341049283.2818258</v>
      </c>
      <c r="H40" s="7">
        <f t="shared" si="12"/>
        <v>80285379.950000018</v>
      </c>
      <c r="I40" s="7">
        <f t="shared" si="12"/>
        <v>655485929.3871969</v>
      </c>
      <c r="J40" s="7">
        <f t="shared" si="12"/>
        <v>0</v>
      </c>
      <c r="K40" s="7">
        <f t="shared" si="12"/>
        <v>11017486.739999998</v>
      </c>
      <c r="L40" s="7">
        <f t="shared" si="12"/>
        <v>43884492.530591875</v>
      </c>
      <c r="M40" s="7">
        <f>SUM(C40:L40)</f>
        <v>3583575884.6772141</v>
      </c>
    </row>
    <row r="41" spans="1:24" x14ac:dyDescent="0.25">
      <c r="B41" s="8">
        <f>B59</f>
        <v>42005</v>
      </c>
      <c r="C41" s="7">
        <f>C90-C89</f>
        <v>0</v>
      </c>
      <c r="D41" s="7">
        <f t="shared" ref="D41:L41" si="13">D90-D89</f>
        <v>0</v>
      </c>
      <c r="E41" s="7">
        <f t="shared" si="13"/>
        <v>107745.21000000834</v>
      </c>
      <c r="F41" s="7">
        <f t="shared" si="13"/>
        <v>-103507.61999988556</v>
      </c>
      <c r="G41" s="7">
        <f t="shared" si="13"/>
        <v>22239936.070000172</v>
      </c>
      <c r="H41" s="7">
        <f t="shared" si="13"/>
        <v>1495060.3900000155</v>
      </c>
      <c r="I41" s="7">
        <f t="shared" si="13"/>
        <v>23529619.870000005</v>
      </c>
      <c r="J41" s="7">
        <f t="shared" si="13"/>
        <v>0</v>
      </c>
      <c r="K41" s="7">
        <f t="shared" si="13"/>
        <v>0</v>
      </c>
      <c r="L41" s="7">
        <f t="shared" si="13"/>
        <v>409569.75</v>
      </c>
      <c r="M41" s="7"/>
    </row>
    <row r="42" spans="1:24" x14ac:dyDescent="0.25">
      <c r="B42" s="8">
        <f t="shared" ref="B42:B52" si="14">B60</f>
        <v>42036</v>
      </c>
      <c r="C42" s="7">
        <f t="shared" ref="C42:L52" si="15">C91-C90</f>
        <v>0</v>
      </c>
      <c r="D42" s="7">
        <f t="shared" si="15"/>
        <v>0</v>
      </c>
      <c r="E42" s="7">
        <f t="shared" si="15"/>
        <v>1603510.4399999976</v>
      </c>
      <c r="F42" s="7">
        <f t="shared" si="15"/>
        <v>1344100.1499998569</v>
      </c>
      <c r="G42" s="7">
        <f t="shared" si="15"/>
        <v>-4445500.5900001526</v>
      </c>
      <c r="H42" s="7">
        <f t="shared" si="15"/>
        <v>-357249.57000000775</v>
      </c>
      <c r="I42" s="7">
        <f t="shared" si="15"/>
        <v>-348344.30999994278</v>
      </c>
      <c r="J42" s="7">
        <f t="shared" si="15"/>
        <v>0</v>
      </c>
      <c r="K42" s="7">
        <f t="shared" si="15"/>
        <v>0</v>
      </c>
      <c r="L42" s="7">
        <f t="shared" si="15"/>
        <v>623604.6099999994</v>
      </c>
      <c r="M42" s="7"/>
    </row>
    <row r="43" spans="1:24" x14ac:dyDescent="0.25">
      <c r="B43" s="8">
        <f t="shared" si="14"/>
        <v>42064</v>
      </c>
      <c r="C43" s="7">
        <f t="shared" si="15"/>
        <v>0</v>
      </c>
      <c r="D43" s="7">
        <f t="shared" si="15"/>
        <v>0</v>
      </c>
      <c r="E43" s="7">
        <f t="shared" si="15"/>
        <v>13209.25</v>
      </c>
      <c r="F43" s="7">
        <f t="shared" si="15"/>
        <v>29443.050000190735</v>
      </c>
      <c r="G43" s="7">
        <f t="shared" si="15"/>
        <v>217424764.01000023</v>
      </c>
      <c r="H43" s="7">
        <f t="shared" si="15"/>
        <v>59961701.420000002</v>
      </c>
      <c r="I43" s="7">
        <f t="shared" si="15"/>
        <v>104568148.51999998</v>
      </c>
      <c r="J43" s="7">
        <f t="shared" si="15"/>
        <v>0</v>
      </c>
      <c r="K43" s="7">
        <f t="shared" si="15"/>
        <v>0</v>
      </c>
      <c r="L43" s="7">
        <f t="shared" si="15"/>
        <v>23675774.069999993</v>
      </c>
      <c r="M43" s="7"/>
    </row>
    <row r="44" spans="1:24" x14ac:dyDescent="0.25">
      <c r="B44" s="8">
        <f t="shared" si="14"/>
        <v>42095</v>
      </c>
      <c r="C44" s="7">
        <f t="shared" si="15"/>
        <v>0</v>
      </c>
      <c r="D44" s="7">
        <f t="shared" si="15"/>
        <v>0</v>
      </c>
      <c r="E44" s="7">
        <f t="shared" si="15"/>
        <v>7934.5799999833107</v>
      </c>
      <c r="F44" s="7">
        <f t="shared" si="15"/>
        <v>64407.669999837875</v>
      </c>
      <c r="G44" s="7">
        <f t="shared" si="15"/>
        <v>112119814.36999989</v>
      </c>
      <c r="H44" s="7">
        <f t="shared" si="15"/>
        <v>5975834.7699999809</v>
      </c>
      <c r="I44" s="7">
        <f t="shared" si="15"/>
        <v>36732171.399999976</v>
      </c>
      <c r="J44" s="7">
        <f t="shared" si="15"/>
        <v>0</v>
      </c>
      <c r="K44" s="7">
        <f t="shared" si="15"/>
        <v>0</v>
      </c>
      <c r="L44" s="7">
        <f t="shared" si="15"/>
        <v>74904321.589999989</v>
      </c>
      <c r="M44" s="7"/>
    </row>
    <row r="45" spans="1:24" x14ac:dyDescent="0.25">
      <c r="B45" s="8">
        <f t="shared" si="14"/>
        <v>42125</v>
      </c>
      <c r="C45" s="7">
        <f t="shared" si="15"/>
        <v>0</v>
      </c>
      <c r="D45" s="7">
        <f t="shared" si="15"/>
        <v>-243.23000000417233</v>
      </c>
      <c r="E45" s="7">
        <f t="shared" si="15"/>
        <v>7536.3100000023842</v>
      </c>
      <c r="F45" s="7">
        <f t="shared" si="15"/>
        <v>-142239.84000015259</v>
      </c>
      <c r="G45" s="7">
        <f t="shared" si="15"/>
        <v>2600742.0800001621</v>
      </c>
      <c r="H45" s="7">
        <f t="shared" si="15"/>
        <v>317876.40000000596</v>
      </c>
      <c r="I45" s="7">
        <f t="shared" si="15"/>
        <v>1019190.6900000572</v>
      </c>
      <c r="J45" s="7">
        <f t="shared" si="15"/>
        <v>0</v>
      </c>
      <c r="K45" s="7">
        <f t="shared" si="15"/>
        <v>0</v>
      </c>
      <c r="L45" s="7">
        <f t="shared" si="15"/>
        <v>1043619.7300000191</v>
      </c>
      <c r="M45" s="7"/>
    </row>
    <row r="46" spans="1:24" x14ac:dyDescent="0.25">
      <c r="B46" s="8">
        <f t="shared" si="14"/>
        <v>42156</v>
      </c>
      <c r="C46" s="7">
        <f t="shared" si="15"/>
        <v>1156575.0199999996</v>
      </c>
      <c r="D46" s="7">
        <f t="shared" si="15"/>
        <v>-1156575.0199999958</v>
      </c>
      <c r="E46" s="7">
        <f t="shared" si="15"/>
        <v>-2428702.0200000405</v>
      </c>
      <c r="F46" s="7">
        <f t="shared" si="15"/>
        <v>2574007.3900003433</v>
      </c>
      <c r="G46" s="7">
        <f t="shared" si="15"/>
        <v>-153545.95000004768</v>
      </c>
      <c r="H46" s="7">
        <f t="shared" si="15"/>
        <v>-140697.29000002146</v>
      </c>
      <c r="I46" s="7">
        <f t="shared" si="15"/>
        <v>-876130.23000001907</v>
      </c>
      <c r="J46" s="7">
        <f t="shared" si="15"/>
        <v>0</v>
      </c>
      <c r="K46" s="7">
        <f t="shared" si="15"/>
        <v>0</v>
      </c>
      <c r="L46" s="7">
        <f t="shared" si="15"/>
        <v>307845.29999998212</v>
      </c>
      <c r="M46" s="7"/>
    </row>
    <row r="47" spans="1:24" x14ac:dyDescent="0.25">
      <c r="B47" s="8">
        <f t="shared" si="14"/>
        <v>42186</v>
      </c>
      <c r="C47" s="7">
        <f t="shared" si="15"/>
        <v>0</v>
      </c>
      <c r="D47" s="7">
        <f t="shared" si="15"/>
        <v>352196.32999999821</v>
      </c>
      <c r="E47" s="7">
        <f t="shared" si="15"/>
        <v>553028.70000001788</v>
      </c>
      <c r="F47" s="7">
        <f t="shared" si="15"/>
        <v>359976.6099998951</v>
      </c>
      <c r="G47" s="7">
        <f t="shared" si="15"/>
        <v>1827477.1300001144</v>
      </c>
      <c r="H47" s="7">
        <f t="shared" si="15"/>
        <v>295734.10000002384</v>
      </c>
      <c r="I47" s="7">
        <f t="shared" si="15"/>
        <v>540923.29999995232</v>
      </c>
      <c r="J47" s="7">
        <f t="shared" si="15"/>
        <v>0</v>
      </c>
      <c r="K47" s="7">
        <f t="shared" si="15"/>
        <v>0</v>
      </c>
      <c r="L47" s="7">
        <f t="shared" si="15"/>
        <v>366994.75</v>
      </c>
      <c r="M47" s="7"/>
    </row>
    <row r="48" spans="1:24" x14ac:dyDescent="0.25">
      <c r="B48" s="8">
        <f t="shared" si="14"/>
        <v>42217</v>
      </c>
      <c r="C48" s="7">
        <f t="shared" si="15"/>
        <v>0</v>
      </c>
      <c r="D48" s="7">
        <f t="shared" si="15"/>
        <v>0</v>
      </c>
      <c r="E48" s="7">
        <f t="shared" si="15"/>
        <v>1051578.8299999833</v>
      </c>
      <c r="F48" s="7">
        <f t="shared" si="15"/>
        <v>4510.1099998950958</v>
      </c>
      <c r="G48" s="7">
        <f t="shared" si="15"/>
        <v>2837568.1399998665</v>
      </c>
      <c r="H48" s="7">
        <f t="shared" si="15"/>
        <v>395308.88999998569</v>
      </c>
      <c r="I48" s="7">
        <f t="shared" si="15"/>
        <v>1012358.0200001001</v>
      </c>
      <c r="J48" s="7">
        <f t="shared" si="15"/>
        <v>0</v>
      </c>
      <c r="K48" s="7">
        <f t="shared" si="15"/>
        <v>0</v>
      </c>
      <c r="L48" s="7">
        <f t="shared" si="15"/>
        <v>478879.40000003576</v>
      </c>
      <c r="M48" s="7"/>
    </row>
    <row r="49" spans="1:18" x14ac:dyDescent="0.25">
      <c r="B49" s="8">
        <f t="shared" si="14"/>
        <v>42248</v>
      </c>
      <c r="C49" s="7">
        <f t="shared" si="15"/>
        <v>1345.4199999999255</v>
      </c>
      <c r="D49" s="7">
        <f t="shared" si="15"/>
        <v>-24230.209999993443</v>
      </c>
      <c r="E49" s="7">
        <f t="shared" si="15"/>
        <v>48195.409999966621</v>
      </c>
      <c r="F49" s="7">
        <f t="shared" si="15"/>
        <v>102546.53999996185</v>
      </c>
      <c r="G49" s="7">
        <f t="shared" si="15"/>
        <v>1223810.2300000191</v>
      </c>
      <c r="H49" s="7">
        <f t="shared" si="15"/>
        <v>107352.45000001788</v>
      </c>
      <c r="I49" s="7">
        <f t="shared" si="15"/>
        <v>452706.48000001907</v>
      </c>
      <c r="J49" s="7">
        <f t="shared" si="15"/>
        <v>0</v>
      </c>
      <c r="K49" s="7">
        <f t="shared" si="15"/>
        <v>0</v>
      </c>
      <c r="L49" s="7">
        <f t="shared" si="15"/>
        <v>423196.75999999046</v>
      </c>
      <c r="M49" s="7"/>
    </row>
    <row r="50" spans="1:18" x14ac:dyDescent="0.25">
      <c r="B50" s="8">
        <f t="shared" si="14"/>
        <v>42278</v>
      </c>
      <c r="C50" s="7">
        <f t="shared" si="15"/>
        <v>0</v>
      </c>
      <c r="D50" s="7">
        <f t="shared" si="15"/>
        <v>-340651.70999999344</v>
      </c>
      <c r="E50" s="7">
        <f t="shared" si="15"/>
        <v>3747092.9600000083</v>
      </c>
      <c r="F50" s="7">
        <f t="shared" si="15"/>
        <v>-4922519.2699999809</v>
      </c>
      <c r="G50" s="7">
        <f t="shared" si="15"/>
        <v>539298.22000026703</v>
      </c>
      <c r="H50" s="7">
        <f t="shared" si="15"/>
        <v>144629.09000000358</v>
      </c>
      <c r="I50" s="7">
        <f t="shared" si="15"/>
        <v>575463.16999995708</v>
      </c>
      <c r="J50" s="7">
        <f t="shared" si="15"/>
        <v>0</v>
      </c>
      <c r="K50" s="7">
        <f t="shared" si="15"/>
        <v>0</v>
      </c>
      <c r="L50" s="7">
        <f t="shared" si="15"/>
        <v>96696.560000002384</v>
      </c>
      <c r="M50" s="7"/>
    </row>
    <row r="51" spans="1:18" x14ac:dyDescent="0.25">
      <c r="B51" s="8">
        <f t="shared" si="14"/>
        <v>42309</v>
      </c>
      <c r="C51" s="7">
        <f t="shared" si="15"/>
        <v>0</v>
      </c>
      <c r="D51" s="7">
        <f t="shared" si="15"/>
        <v>118863.87000000477</v>
      </c>
      <c r="E51" s="7">
        <f t="shared" si="15"/>
        <v>13829.830000013113</v>
      </c>
      <c r="F51" s="7">
        <f t="shared" si="15"/>
        <v>15590.900000095367</v>
      </c>
      <c r="G51" s="7">
        <f t="shared" si="15"/>
        <v>1247893.7499997616</v>
      </c>
      <c r="H51" s="7">
        <f t="shared" si="15"/>
        <v>-114190.64999997616</v>
      </c>
      <c r="I51" s="7">
        <f t="shared" si="15"/>
        <v>-334366.12000000477</v>
      </c>
      <c r="J51" s="7">
        <f t="shared" si="15"/>
        <v>0</v>
      </c>
      <c r="K51" s="7">
        <f t="shared" si="15"/>
        <v>0</v>
      </c>
      <c r="L51" s="7">
        <f t="shared" si="15"/>
        <v>228235.98999997973</v>
      </c>
      <c r="M51" s="7"/>
    </row>
    <row r="52" spans="1:18" x14ac:dyDescent="0.25">
      <c r="B52" s="8">
        <f t="shared" si="14"/>
        <v>42339</v>
      </c>
      <c r="C52" s="7">
        <f t="shared" si="15"/>
        <v>0</v>
      </c>
      <c r="D52" s="7">
        <f t="shared" si="15"/>
        <v>0</v>
      </c>
      <c r="E52" s="7">
        <f t="shared" si="15"/>
        <v>525462.73999997973</v>
      </c>
      <c r="F52" s="7">
        <f t="shared" si="15"/>
        <v>273926.72999978065</v>
      </c>
      <c r="G52" s="7">
        <f t="shared" si="15"/>
        <v>6695523.2300000191</v>
      </c>
      <c r="H52" s="7">
        <f t="shared" si="15"/>
        <v>879484.38999998569</v>
      </c>
      <c r="I52" s="7">
        <f t="shared" si="15"/>
        <v>4879961.7600001097</v>
      </c>
      <c r="J52" s="7">
        <f t="shared" si="15"/>
        <v>0</v>
      </c>
      <c r="K52" s="7">
        <f t="shared" si="15"/>
        <v>0</v>
      </c>
      <c r="L52" s="7">
        <f t="shared" si="15"/>
        <v>1030659.0500000119</v>
      </c>
      <c r="M52" s="7"/>
    </row>
    <row r="53" spans="1:18" ht="15.75" thickBot="1" x14ac:dyDescent="0.3">
      <c r="B53" s="2" t="s">
        <v>4</v>
      </c>
      <c r="C53" s="9">
        <f>SUM(C40:C52)</f>
        <v>9194806.9400000013</v>
      </c>
      <c r="D53" s="9">
        <f t="shared" ref="D53:L53" si="16">SUM(D40:D52)</f>
        <v>94260653.49000001</v>
      </c>
      <c r="E53" s="9">
        <f t="shared" si="16"/>
        <v>264971894.54285631</v>
      </c>
      <c r="F53" s="9">
        <f t="shared" si="16"/>
        <v>1088383902.9447432</v>
      </c>
      <c r="G53" s="9">
        <f t="shared" si="16"/>
        <v>1705207063.9718261</v>
      </c>
      <c r="H53" s="9">
        <f t="shared" si="16"/>
        <v>149246224.34000003</v>
      </c>
      <c r="I53" s="9">
        <f>SUM(I40:I52)</f>
        <v>827237631.93719709</v>
      </c>
      <c r="J53" s="9">
        <f t="shared" si="16"/>
        <v>0</v>
      </c>
      <c r="K53" s="9">
        <f t="shared" si="16"/>
        <v>11017486.739999998</v>
      </c>
      <c r="L53" s="9">
        <f t="shared" si="16"/>
        <v>147473890.09059188</v>
      </c>
      <c r="M53" s="9">
        <f>SUM(C53:L53)</f>
        <v>4296993554.9972143</v>
      </c>
    </row>
    <row r="54" spans="1:18" ht="15.75" thickTop="1" x14ac:dyDescent="0.25"/>
    <row r="56" spans="1:18" x14ac:dyDescent="0.25">
      <c r="A56" s="4" t="s">
        <v>7</v>
      </c>
    </row>
    <row r="57" spans="1:18" x14ac:dyDescent="0.25">
      <c r="C57" s="5">
        <v>350.1</v>
      </c>
      <c r="D57" s="5">
        <v>350.2</v>
      </c>
      <c r="E57" s="5">
        <v>352</v>
      </c>
      <c r="F57" s="5">
        <v>353</v>
      </c>
      <c r="G57" s="5">
        <v>354</v>
      </c>
      <c r="H57" s="5">
        <v>355</v>
      </c>
      <c r="I57" s="5">
        <v>356</v>
      </c>
      <c r="J57" s="5">
        <v>357</v>
      </c>
      <c r="K57" s="5">
        <v>358</v>
      </c>
      <c r="L57" s="5">
        <v>359</v>
      </c>
      <c r="M57" s="5"/>
    </row>
    <row r="58" spans="1:18" x14ac:dyDescent="0.25">
      <c r="B58" s="8">
        <v>41974</v>
      </c>
      <c r="C58" s="92">
        <v>120283098.33</v>
      </c>
      <c r="D58" s="92">
        <v>199830613.17999998</v>
      </c>
      <c r="E58" s="92">
        <v>628958105.05000007</v>
      </c>
      <c r="F58" s="92">
        <v>4996027821.5299997</v>
      </c>
      <c r="G58" s="92">
        <v>1883502324.9000003</v>
      </c>
      <c r="H58" s="92">
        <v>838670097.74000001</v>
      </c>
      <c r="I58" s="92">
        <v>1275427829.05</v>
      </c>
      <c r="J58" s="92">
        <v>56304666.450000003</v>
      </c>
      <c r="K58" s="92">
        <v>248470085.84</v>
      </c>
      <c r="L58" s="92">
        <v>86695549.810000017</v>
      </c>
      <c r="M58" s="7">
        <f>SUM(C58:L58)</f>
        <v>10334170191.880001</v>
      </c>
      <c r="N58" s="6"/>
      <c r="O58" s="7"/>
      <c r="P58" s="7"/>
      <c r="Q58" s="7"/>
      <c r="R58" s="7"/>
    </row>
    <row r="59" spans="1:18" x14ac:dyDescent="0.25">
      <c r="B59" s="8">
        <v>42005</v>
      </c>
      <c r="C59" s="92">
        <v>120283098.33</v>
      </c>
      <c r="D59" s="92">
        <v>199827775.54999998</v>
      </c>
      <c r="E59" s="92">
        <v>632518907.60000002</v>
      </c>
      <c r="F59" s="92">
        <v>5004459935.6200008</v>
      </c>
      <c r="G59" s="92">
        <v>1907874483.8300004</v>
      </c>
      <c r="H59" s="92">
        <v>851602502.1500001</v>
      </c>
      <c r="I59" s="92">
        <v>1303967358.8299999</v>
      </c>
      <c r="J59" s="92">
        <v>62477209.399999999</v>
      </c>
      <c r="K59" s="92">
        <v>248756033.17000002</v>
      </c>
      <c r="L59" s="92">
        <v>87889650.640000001</v>
      </c>
      <c r="M59" s="7"/>
      <c r="N59" s="7"/>
      <c r="O59" s="7"/>
      <c r="P59" s="7"/>
      <c r="Q59" s="7"/>
      <c r="R59" s="7"/>
    </row>
    <row r="60" spans="1:18" x14ac:dyDescent="0.25">
      <c r="B60" s="8">
        <v>42036</v>
      </c>
      <c r="C60" s="92">
        <v>120282748.90000001</v>
      </c>
      <c r="D60" s="92">
        <v>200018414.63999999</v>
      </c>
      <c r="E60" s="92">
        <v>634864771.5200001</v>
      </c>
      <c r="F60" s="92">
        <v>5014384803.2600012</v>
      </c>
      <c r="G60" s="92">
        <v>1902604467.9400003</v>
      </c>
      <c r="H60" s="92">
        <v>856801279.35000014</v>
      </c>
      <c r="I60" s="92">
        <v>1304713162.9299998</v>
      </c>
      <c r="J60" s="92">
        <v>62957618.740000002</v>
      </c>
      <c r="K60" s="92">
        <v>248788774.25</v>
      </c>
      <c r="L60" s="92">
        <v>88671762.780000001</v>
      </c>
      <c r="M60" s="7"/>
      <c r="N60" s="7"/>
      <c r="O60" s="7"/>
      <c r="P60" s="7"/>
      <c r="Q60" s="7"/>
      <c r="R60" s="7"/>
    </row>
    <row r="61" spans="1:18" x14ac:dyDescent="0.25">
      <c r="B61" s="8">
        <v>42064</v>
      </c>
      <c r="C61" s="92">
        <v>120282748.90000001</v>
      </c>
      <c r="D61" s="92">
        <v>200034752.34</v>
      </c>
      <c r="E61" s="92">
        <v>639043768.21000004</v>
      </c>
      <c r="F61" s="92">
        <v>5027642514.4499998</v>
      </c>
      <c r="G61" s="92">
        <v>2121190493.9300003</v>
      </c>
      <c r="H61" s="92">
        <v>921334973.80000007</v>
      </c>
      <c r="I61" s="92">
        <v>1409821405.8499999</v>
      </c>
      <c r="J61" s="92">
        <v>62959185.43</v>
      </c>
      <c r="K61" s="92">
        <v>248762193.34</v>
      </c>
      <c r="L61" s="92">
        <v>112433837.36000001</v>
      </c>
      <c r="M61" s="7"/>
      <c r="N61" s="7"/>
      <c r="O61" s="7"/>
      <c r="P61" s="7"/>
      <c r="Q61" s="7"/>
      <c r="R61" s="7"/>
    </row>
    <row r="62" spans="1:18" x14ac:dyDescent="0.25">
      <c r="B62" s="8">
        <v>42095</v>
      </c>
      <c r="C62" s="92">
        <v>120282748.90000001</v>
      </c>
      <c r="D62" s="92">
        <v>200038661.03</v>
      </c>
      <c r="E62" s="92">
        <v>635652781.87</v>
      </c>
      <c r="F62" s="92">
        <v>5032706376.210001</v>
      </c>
      <c r="G62" s="92">
        <v>2233519359.6900005</v>
      </c>
      <c r="H62" s="92">
        <v>933869668.57000005</v>
      </c>
      <c r="I62" s="92">
        <v>1447224260.8100004</v>
      </c>
      <c r="J62" s="92">
        <v>62959160.100000001</v>
      </c>
      <c r="K62" s="92">
        <v>248756997.34</v>
      </c>
      <c r="L62" s="92">
        <v>187430007.75</v>
      </c>
      <c r="M62" s="7"/>
      <c r="N62" s="7"/>
      <c r="O62" s="7"/>
      <c r="P62" s="7"/>
      <c r="Q62" s="7"/>
      <c r="R62" s="7"/>
    </row>
    <row r="63" spans="1:18" x14ac:dyDescent="0.25">
      <c r="B63" s="8">
        <v>42125</v>
      </c>
      <c r="C63" s="92">
        <v>120282748.90000001</v>
      </c>
      <c r="D63" s="92">
        <v>200058318.87000003</v>
      </c>
      <c r="E63" s="92">
        <v>636241295.76999986</v>
      </c>
      <c r="F63" s="92">
        <v>5047989825.0200005</v>
      </c>
      <c r="G63" s="92">
        <v>2238571032.5600004</v>
      </c>
      <c r="H63" s="92">
        <v>941151451.24000001</v>
      </c>
      <c r="I63" s="92">
        <v>1448746693.2800002</v>
      </c>
      <c r="J63" s="92">
        <v>62960234.130000003</v>
      </c>
      <c r="K63" s="92">
        <v>248641966.76000002</v>
      </c>
      <c r="L63" s="92">
        <v>188513880.34000003</v>
      </c>
      <c r="M63" s="7"/>
      <c r="N63" s="7"/>
      <c r="O63" s="7"/>
      <c r="P63" s="7"/>
      <c r="Q63" s="7"/>
      <c r="R63" s="7"/>
    </row>
    <row r="64" spans="1:18" x14ac:dyDescent="0.25">
      <c r="B64" s="8">
        <v>42156</v>
      </c>
      <c r="C64" s="92">
        <v>121439323.92</v>
      </c>
      <c r="D64" s="92">
        <v>198974009.72</v>
      </c>
      <c r="E64" s="92">
        <v>634388253.47000003</v>
      </c>
      <c r="F64" s="92">
        <v>5082743693.29</v>
      </c>
      <c r="G64" s="92">
        <v>2238753625.2700005</v>
      </c>
      <c r="H64" s="92">
        <v>946891421.1400001</v>
      </c>
      <c r="I64" s="92">
        <v>1448592472.8800001</v>
      </c>
      <c r="J64" s="92">
        <v>62945776.600000001</v>
      </c>
      <c r="K64" s="92">
        <v>248629730.38</v>
      </c>
      <c r="L64" s="92">
        <v>188845995.01000002</v>
      </c>
      <c r="M64" s="7"/>
      <c r="N64" s="7"/>
      <c r="O64" s="7"/>
      <c r="P64" s="7"/>
      <c r="Q64" s="7"/>
      <c r="R64" s="7"/>
    </row>
    <row r="65" spans="1:18" x14ac:dyDescent="0.25">
      <c r="B65" s="8">
        <v>42186</v>
      </c>
      <c r="C65" s="92">
        <v>121502161.25999999</v>
      </c>
      <c r="D65" s="92">
        <v>206980836.66999999</v>
      </c>
      <c r="E65" s="92">
        <v>637008825.24000013</v>
      </c>
      <c r="F65" s="92">
        <v>5098168719.4900007</v>
      </c>
      <c r="G65" s="92">
        <v>2240164317.54</v>
      </c>
      <c r="H65" s="92">
        <v>954648303.35000002</v>
      </c>
      <c r="I65" s="92">
        <v>1449822020.1399999</v>
      </c>
      <c r="J65" s="92">
        <v>64286956.990000002</v>
      </c>
      <c r="K65" s="92">
        <v>249816639.13</v>
      </c>
      <c r="L65" s="92">
        <v>189228418.93000001</v>
      </c>
      <c r="M65" s="7"/>
      <c r="N65" s="7"/>
      <c r="O65" s="7"/>
      <c r="P65" s="7"/>
      <c r="Q65" s="7"/>
      <c r="R65" s="7"/>
    </row>
    <row r="66" spans="1:18" x14ac:dyDescent="0.25">
      <c r="B66" s="8">
        <v>42217</v>
      </c>
      <c r="C66" s="92">
        <v>121502161.25999999</v>
      </c>
      <c r="D66" s="92">
        <v>207043672.04999998</v>
      </c>
      <c r="E66" s="92">
        <v>638193047.88000011</v>
      </c>
      <c r="F66" s="92">
        <v>5104096853.2600012</v>
      </c>
      <c r="G66" s="92">
        <v>2249022718.7300005</v>
      </c>
      <c r="H66" s="92">
        <v>962854821.23000014</v>
      </c>
      <c r="I66" s="92">
        <v>1471761952.7799997</v>
      </c>
      <c r="J66" s="92">
        <v>64288036.280000001</v>
      </c>
      <c r="K66" s="92">
        <v>249585138.33000001</v>
      </c>
      <c r="L66" s="92">
        <v>192110013.53</v>
      </c>
      <c r="M66" s="7"/>
      <c r="N66" s="7"/>
      <c r="O66" s="7"/>
      <c r="P66" s="7"/>
      <c r="Q66" s="7"/>
      <c r="R66" s="7"/>
    </row>
    <row r="67" spans="1:18" x14ac:dyDescent="0.25">
      <c r="B67" s="8">
        <v>42248</v>
      </c>
      <c r="C67" s="92">
        <v>121503343.86999999</v>
      </c>
      <c r="D67" s="92">
        <v>207089340.31999999</v>
      </c>
      <c r="E67" s="92">
        <v>639360710.77999997</v>
      </c>
      <c r="F67" s="92">
        <v>5094648296.3300009</v>
      </c>
      <c r="G67" s="92">
        <v>2250578491.75</v>
      </c>
      <c r="H67" s="92">
        <v>967678353.1500001</v>
      </c>
      <c r="I67" s="92">
        <v>1472969040.7699997</v>
      </c>
      <c r="J67" s="92">
        <v>64608942.07</v>
      </c>
      <c r="K67" s="92">
        <v>249972777.36000001</v>
      </c>
      <c r="L67" s="92">
        <v>192551335.53</v>
      </c>
      <c r="M67" s="7"/>
      <c r="N67" s="7"/>
      <c r="O67" s="7"/>
      <c r="P67" s="7"/>
      <c r="Q67" s="7"/>
      <c r="R67" s="7"/>
    </row>
    <row r="68" spans="1:18" x14ac:dyDescent="0.25">
      <c r="B68" s="8">
        <v>42278</v>
      </c>
      <c r="C68" s="92">
        <v>121891230.36</v>
      </c>
      <c r="D68" s="92">
        <v>206799476.81999999</v>
      </c>
      <c r="E68" s="92">
        <v>663764115.70999992</v>
      </c>
      <c r="F68" s="92">
        <v>5199461582.9099979</v>
      </c>
      <c r="G68" s="92">
        <v>2251239620.8800001</v>
      </c>
      <c r="H68" s="92">
        <v>974007854.46000016</v>
      </c>
      <c r="I68" s="92">
        <v>1473381087.02</v>
      </c>
      <c r="J68" s="92">
        <v>61196709.549999997</v>
      </c>
      <c r="K68" s="92">
        <v>245839128.13</v>
      </c>
      <c r="L68" s="92">
        <v>192650448.10000002</v>
      </c>
      <c r="M68" s="7"/>
      <c r="N68" s="7"/>
      <c r="O68" s="7"/>
      <c r="P68" s="7"/>
      <c r="Q68" s="7"/>
      <c r="R68" s="7"/>
    </row>
    <row r="69" spans="1:18" x14ac:dyDescent="0.25">
      <c r="B69" s="8">
        <v>42309</v>
      </c>
      <c r="C69" s="92">
        <v>121503343.86999999</v>
      </c>
      <c r="D69" s="92">
        <v>206918600.62</v>
      </c>
      <c r="E69" s="92">
        <v>666323671.52999997</v>
      </c>
      <c r="F69" s="92">
        <v>5203411118.000001</v>
      </c>
      <c r="G69" s="92">
        <v>2252337578.2799997</v>
      </c>
      <c r="H69" s="92">
        <v>982308837.75000012</v>
      </c>
      <c r="I69" s="92">
        <v>1473232829.8800001</v>
      </c>
      <c r="J69" s="92">
        <v>61020127.219999999</v>
      </c>
      <c r="K69" s="92">
        <v>267054220.61000001</v>
      </c>
      <c r="L69" s="92">
        <v>192878301.42000002</v>
      </c>
      <c r="M69" s="7"/>
      <c r="N69" s="7"/>
      <c r="O69" s="7"/>
      <c r="P69" s="7"/>
      <c r="Q69" s="7"/>
      <c r="R69" s="7"/>
    </row>
    <row r="70" spans="1:18" x14ac:dyDescent="0.25">
      <c r="B70" s="8">
        <v>42339</v>
      </c>
      <c r="C70" s="92">
        <v>121657931.75999999</v>
      </c>
      <c r="D70" s="92">
        <v>206772795.96000001</v>
      </c>
      <c r="E70" s="92">
        <v>686827403.82000017</v>
      </c>
      <c r="F70" s="92">
        <v>5247711807.04</v>
      </c>
      <c r="G70" s="92">
        <v>2259972825.6399999</v>
      </c>
      <c r="H70" s="92">
        <v>1008567359.33</v>
      </c>
      <c r="I70" s="92">
        <v>1482107623.72</v>
      </c>
      <c r="J70" s="92">
        <v>61087062.369999997</v>
      </c>
      <c r="K70" s="92">
        <v>268612322.58999997</v>
      </c>
      <c r="L70" s="92">
        <v>194018040.61000001</v>
      </c>
      <c r="M70" s="6">
        <f>SUM(C70:L70)</f>
        <v>11537335172.84</v>
      </c>
      <c r="N70" s="6"/>
      <c r="O70" s="7"/>
    </row>
    <row r="72" spans="1:18" x14ac:dyDescent="0.25">
      <c r="A72" s="4" t="s">
        <v>8</v>
      </c>
      <c r="C72" s="5">
        <v>350.1</v>
      </c>
      <c r="D72" s="5">
        <v>350.2</v>
      </c>
      <c r="E72" s="5">
        <v>352</v>
      </c>
      <c r="F72" s="5">
        <v>353</v>
      </c>
      <c r="G72" s="5">
        <v>354</v>
      </c>
      <c r="H72" s="5">
        <v>355</v>
      </c>
      <c r="I72" s="5">
        <v>356</v>
      </c>
      <c r="J72" s="5">
        <v>357</v>
      </c>
      <c r="K72" s="5">
        <v>358</v>
      </c>
      <c r="L72" s="5">
        <v>359</v>
      </c>
      <c r="M72" s="5"/>
    </row>
    <row r="73" spans="1:18" x14ac:dyDescent="0.25">
      <c r="B73" s="8">
        <f>B58</f>
        <v>41974</v>
      </c>
      <c r="C73" s="92">
        <v>242836</v>
      </c>
      <c r="D73" s="92">
        <v>18442535.650000002</v>
      </c>
      <c r="E73" s="92">
        <v>108332290.50293685</v>
      </c>
      <c r="F73" s="92">
        <v>657722752.41113627</v>
      </c>
      <c r="G73" s="92">
        <v>413124144.93809336</v>
      </c>
      <c r="H73" s="92">
        <v>150828535.08180097</v>
      </c>
      <c r="I73" s="92">
        <v>545839273.03176844</v>
      </c>
      <c r="J73" s="92">
        <v>16595564.181046283</v>
      </c>
      <c r="K73" s="92">
        <v>87136315.501332387</v>
      </c>
      <c r="L73" s="92">
        <v>8174077.0317657059</v>
      </c>
      <c r="M73" s="3">
        <f>SUM(C73:L73)</f>
        <v>2006438324.3298802</v>
      </c>
      <c r="N73" s="10"/>
      <c r="O73" s="11"/>
    </row>
    <row r="74" spans="1:18" x14ac:dyDescent="0.25">
      <c r="B74" s="8">
        <f t="shared" ref="B74:B85" si="17">B59</f>
        <v>42005</v>
      </c>
      <c r="C74" s="92">
        <v>242836</v>
      </c>
      <c r="D74" s="92">
        <v>18704848.040000003</v>
      </c>
      <c r="E74" s="92">
        <v>100203694.53</v>
      </c>
      <c r="F74" s="92">
        <v>583816956.05999994</v>
      </c>
      <c r="G74" s="92">
        <v>444648104.49999988</v>
      </c>
      <c r="H74" s="92">
        <v>176206536.12000003</v>
      </c>
      <c r="I74" s="92">
        <v>553175100.69999993</v>
      </c>
      <c r="J74" s="92">
        <v>17080803.25</v>
      </c>
      <c r="K74" s="92">
        <v>89324137.530000001</v>
      </c>
      <c r="L74" s="92">
        <v>13696906.249999996</v>
      </c>
      <c r="M74" s="3"/>
      <c r="O74" s="11"/>
    </row>
    <row r="75" spans="1:18" x14ac:dyDescent="0.25">
      <c r="B75" s="8">
        <f t="shared" si="17"/>
        <v>42036</v>
      </c>
      <c r="C75" s="92">
        <v>242836</v>
      </c>
      <c r="D75" s="92">
        <v>18968622.98</v>
      </c>
      <c r="E75" s="92">
        <v>101032321.92999998</v>
      </c>
      <c r="F75" s="92">
        <v>586725994.31999993</v>
      </c>
      <c r="G75" s="92">
        <v>447352006.33999985</v>
      </c>
      <c r="H75" s="92">
        <v>175088210.30000004</v>
      </c>
      <c r="I75" s="92">
        <v>555473237.66999996</v>
      </c>
      <c r="J75" s="92">
        <v>17158301.25</v>
      </c>
      <c r="K75" s="92">
        <v>89567735.260000005</v>
      </c>
      <c r="L75" s="92">
        <v>13741169.179999996</v>
      </c>
      <c r="M75" s="3"/>
      <c r="O75" s="11"/>
    </row>
    <row r="76" spans="1:18" x14ac:dyDescent="0.25">
      <c r="B76" s="8">
        <f t="shared" si="17"/>
        <v>42064</v>
      </c>
      <c r="C76" s="92">
        <v>242836</v>
      </c>
      <c r="D76" s="92">
        <v>19225439.229999997</v>
      </c>
      <c r="E76" s="92">
        <v>101754532.12</v>
      </c>
      <c r="F76" s="92">
        <v>608038348.1500001</v>
      </c>
      <c r="G76" s="92">
        <v>449636508.02999985</v>
      </c>
      <c r="H76" s="92">
        <v>174445535.42000005</v>
      </c>
      <c r="I76" s="92">
        <v>557262615.16999996</v>
      </c>
      <c r="J76" s="92">
        <v>17248037.32</v>
      </c>
      <c r="K76" s="92">
        <v>89976965.440000013</v>
      </c>
      <c r="L76" s="92">
        <v>13514446.849999996</v>
      </c>
      <c r="M76" s="3"/>
      <c r="O76" s="11"/>
    </row>
    <row r="77" spans="1:18" x14ac:dyDescent="0.25">
      <c r="B77" s="8">
        <f t="shared" si="17"/>
        <v>42095</v>
      </c>
      <c r="C77" s="92">
        <v>242836</v>
      </c>
      <c r="D77" s="92">
        <v>19551638.530000001</v>
      </c>
      <c r="E77" s="92">
        <v>103270253.83999994</v>
      </c>
      <c r="F77" s="92">
        <v>614468210.46000004</v>
      </c>
      <c r="G77" s="92">
        <v>454068712.22999984</v>
      </c>
      <c r="H77" s="92">
        <v>174819451.01000005</v>
      </c>
      <c r="I77" s="92">
        <v>559439913.70999992</v>
      </c>
      <c r="J77" s="92">
        <v>17357098.09</v>
      </c>
      <c r="K77" s="92">
        <v>90443471.790000007</v>
      </c>
      <c r="L77" s="92">
        <v>13720420.779999996</v>
      </c>
      <c r="M77" s="3"/>
      <c r="O77" s="11"/>
    </row>
    <row r="78" spans="1:18" x14ac:dyDescent="0.25">
      <c r="B78" s="8">
        <f t="shared" si="17"/>
        <v>42125</v>
      </c>
      <c r="C78" s="92">
        <v>242836</v>
      </c>
      <c r="D78" s="92">
        <v>19994130.489999998</v>
      </c>
      <c r="E78" s="92">
        <v>103404255.18999995</v>
      </c>
      <c r="F78" s="92">
        <v>621546464.68999994</v>
      </c>
      <c r="G78" s="92">
        <v>456899742.10999984</v>
      </c>
      <c r="H78" s="92">
        <v>175974688.10000005</v>
      </c>
      <c r="I78" s="92">
        <v>562014248.92999995</v>
      </c>
      <c r="J78" s="92">
        <v>17446074.789999999</v>
      </c>
      <c r="K78" s="92">
        <v>90490420.030000001</v>
      </c>
      <c r="L78" s="92">
        <v>13894023.979999995</v>
      </c>
      <c r="M78" s="3"/>
      <c r="O78" s="11"/>
    </row>
    <row r="79" spans="1:18" x14ac:dyDescent="0.25">
      <c r="B79" s="8">
        <f t="shared" si="17"/>
        <v>42156</v>
      </c>
      <c r="C79" s="92">
        <v>242836</v>
      </c>
      <c r="D79" s="92">
        <v>20273421.540000003</v>
      </c>
      <c r="E79" s="92">
        <v>103801306.13999997</v>
      </c>
      <c r="F79" s="92">
        <v>628407132.76000023</v>
      </c>
      <c r="G79" s="92">
        <v>460858260.24999982</v>
      </c>
      <c r="H79" s="92">
        <v>176321803.57000005</v>
      </c>
      <c r="I79" s="92">
        <v>564851970.45999992</v>
      </c>
      <c r="J79" s="92">
        <v>17535061.469999999</v>
      </c>
      <c r="K79" s="92">
        <v>91090843.379999995</v>
      </c>
      <c r="L79" s="92">
        <v>14049857.869999995</v>
      </c>
      <c r="M79" s="3"/>
      <c r="O79" s="11"/>
    </row>
    <row r="80" spans="1:18" x14ac:dyDescent="0.25">
      <c r="B80" s="8">
        <f t="shared" si="17"/>
        <v>42186</v>
      </c>
      <c r="C80" s="92">
        <v>242836</v>
      </c>
      <c r="D80" s="92">
        <v>20551258.099999998</v>
      </c>
      <c r="E80" s="92">
        <v>106436346.01999997</v>
      </c>
      <c r="F80" s="92">
        <v>648856352.10000014</v>
      </c>
      <c r="G80" s="92">
        <v>450975228.28999984</v>
      </c>
      <c r="H80" s="92">
        <v>177774642.63000005</v>
      </c>
      <c r="I80" s="92">
        <v>566852316.04999995</v>
      </c>
      <c r="J80" s="92">
        <v>17628311.829999998</v>
      </c>
      <c r="K80" s="92">
        <v>91283201.949999988</v>
      </c>
      <c r="L80" s="92">
        <v>14337077.689999996</v>
      </c>
      <c r="M80" s="3"/>
      <c r="O80" s="11"/>
    </row>
    <row r="81" spans="1:21" x14ac:dyDescent="0.25">
      <c r="B81" s="8">
        <f t="shared" si="17"/>
        <v>42217</v>
      </c>
      <c r="C81" s="92">
        <v>242836</v>
      </c>
      <c r="D81" s="92">
        <v>20837153.210000001</v>
      </c>
      <c r="E81" s="92">
        <v>107278069.19999996</v>
      </c>
      <c r="F81" s="92">
        <v>654955561.23000038</v>
      </c>
      <c r="G81" s="92">
        <v>455459437.16999984</v>
      </c>
      <c r="H81" s="92">
        <v>177736113.96000007</v>
      </c>
      <c r="I81" s="92">
        <v>570203081.38</v>
      </c>
      <c r="J81" s="92">
        <v>17720653.329999998</v>
      </c>
      <c r="K81" s="92">
        <v>91526994.459999993</v>
      </c>
      <c r="L81" s="92">
        <v>14579727.589999996</v>
      </c>
      <c r="M81" s="3"/>
      <c r="O81" s="11"/>
    </row>
    <row r="82" spans="1:21" x14ac:dyDescent="0.25">
      <c r="B82" s="8">
        <f t="shared" si="17"/>
        <v>42248</v>
      </c>
      <c r="C82" s="92">
        <v>242836</v>
      </c>
      <c r="D82" s="92">
        <v>21122283.699999999</v>
      </c>
      <c r="E82" s="92">
        <v>108253748.80999996</v>
      </c>
      <c r="F82" s="92">
        <v>644647240.62</v>
      </c>
      <c r="G82" s="92">
        <v>460249614.57999986</v>
      </c>
      <c r="H82" s="92">
        <v>178781463.33000007</v>
      </c>
      <c r="I82" s="92">
        <v>574150212.96000004</v>
      </c>
      <c r="J82" s="92">
        <v>17811868.43</v>
      </c>
      <c r="K82" s="92">
        <v>91898860.599999994</v>
      </c>
      <c r="L82" s="92">
        <v>14830540.139999997</v>
      </c>
      <c r="M82" s="3"/>
      <c r="O82" s="11"/>
      <c r="S82" s="7"/>
    </row>
    <row r="83" spans="1:21" x14ac:dyDescent="0.25">
      <c r="B83" s="8">
        <f t="shared" si="17"/>
        <v>42278</v>
      </c>
      <c r="C83" s="92">
        <v>242836</v>
      </c>
      <c r="D83" s="92">
        <v>21415226.779999997</v>
      </c>
      <c r="E83" s="92">
        <v>109105093.27999996</v>
      </c>
      <c r="F83" s="92">
        <v>650832959.51000023</v>
      </c>
      <c r="G83" s="92">
        <v>464139392.94999987</v>
      </c>
      <c r="H83" s="92">
        <v>179705478.84000006</v>
      </c>
      <c r="I83" s="92">
        <v>577450470.1500001</v>
      </c>
      <c r="J83" s="92">
        <v>17903154.68</v>
      </c>
      <c r="K83" s="92">
        <v>92452649.949999988</v>
      </c>
      <c r="L83" s="92">
        <v>15028468.679999996</v>
      </c>
      <c r="M83" s="3"/>
      <c r="O83" s="11"/>
      <c r="S83" s="7"/>
      <c r="T83" s="11"/>
      <c r="U83" s="11"/>
    </row>
    <row r="84" spans="1:21" x14ac:dyDescent="0.25">
      <c r="B84" s="8">
        <f t="shared" si="17"/>
        <v>42309</v>
      </c>
      <c r="C84" s="92">
        <v>242836</v>
      </c>
      <c r="D84" s="92">
        <v>21696528.679999996</v>
      </c>
      <c r="E84" s="92">
        <v>110218016.80999999</v>
      </c>
      <c r="F84" s="92">
        <v>650595962.36000037</v>
      </c>
      <c r="G84" s="92">
        <v>468309141.65999985</v>
      </c>
      <c r="H84" s="92">
        <v>178938712.00000006</v>
      </c>
      <c r="I84" s="92">
        <v>578635211.83000004</v>
      </c>
      <c r="J84" s="92">
        <v>17991285.98</v>
      </c>
      <c r="K84" s="92">
        <v>92221407.829999983</v>
      </c>
      <c r="L84" s="92">
        <v>15218078.769999996</v>
      </c>
      <c r="M84" s="3"/>
      <c r="O84" s="11"/>
      <c r="S84" s="7"/>
    </row>
    <row r="85" spans="1:21" x14ac:dyDescent="0.25">
      <c r="B85" s="8">
        <f t="shared" si="17"/>
        <v>42339</v>
      </c>
      <c r="C85" s="92">
        <v>242836</v>
      </c>
      <c r="D85" s="92">
        <v>21983449.060000002</v>
      </c>
      <c r="E85" s="92">
        <v>110602067.62999997</v>
      </c>
      <c r="F85" s="92">
        <v>649885227.41000009</v>
      </c>
      <c r="G85" s="92">
        <v>470289549.67999983</v>
      </c>
      <c r="H85" s="92">
        <v>181285764.92000005</v>
      </c>
      <c r="I85" s="92">
        <v>581070810.87</v>
      </c>
      <c r="J85" s="92">
        <v>18077102.260000002</v>
      </c>
      <c r="K85" s="92">
        <v>92843637.359999985</v>
      </c>
      <c r="L85" s="92">
        <v>15351645.219999997</v>
      </c>
      <c r="M85" s="3">
        <f>SUM(C85:L85)</f>
        <v>2141632090.4099996</v>
      </c>
      <c r="N85" s="10"/>
      <c r="O85" s="11"/>
      <c r="S85" s="3"/>
    </row>
    <row r="87" spans="1:21" x14ac:dyDescent="0.25">
      <c r="A87" s="4" t="s">
        <v>9</v>
      </c>
    </row>
    <row r="88" spans="1:21" x14ac:dyDescent="0.25">
      <c r="C88" s="5">
        <v>350.1</v>
      </c>
      <c r="D88" s="5">
        <v>350.2</v>
      </c>
      <c r="E88" s="5">
        <v>352</v>
      </c>
      <c r="F88" s="5">
        <v>353</v>
      </c>
      <c r="G88" s="5">
        <v>354</v>
      </c>
      <c r="H88" s="5">
        <v>355</v>
      </c>
      <c r="I88" s="5">
        <v>356</v>
      </c>
      <c r="J88" s="5">
        <v>357</v>
      </c>
      <c r="K88" s="5">
        <v>358</v>
      </c>
      <c r="L88" s="5">
        <v>359</v>
      </c>
    </row>
    <row r="89" spans="1:21" x14ac:dyDescent="0.25">
      <c r="B89" s="8">
        <f>B73</f>
        <v>41974</v>
      </c>
      <c r="C89" s="92">
        <v>8036886.5000000019</v>
      </c>
      <c r="D89" s="92">
        <v>95311293.459999993</v>
      </c>
      <c r="E89" s="92">
        <v>259721472.30285639</v>
      </c>
      <c r="F89" s="92">
        <v>1088783660.5247433</v>
      </c>
      <c r="G89" s="92">
        <v>1341049283.2818258</v>
      </c>
      <c r="H89" s="92">
        <v>80285379.950000018</v>
      </c>
      <c r="I89" s="92">
        <v>655485929.3871969</v>
      </c>
      <c r="J89" s="92">
        <v>0</v>
      </c>
      <c r="K89" s="92">
        <v>11017486.739999998</v>
      </c>
      <c r="L89" s="92">
        <v>43884492.530591875</v>
      </c>
      <c r="M89" s="3">
        <f>SUM(C89:L89)</f>
        <v>3583575884.6772141</v>
      </c>
      <c r="N89" s="12"/>
      <c r="O89" s="3"/>
    </row>
    <row r="90" spans="1:21" x14ac:dyDescent="0.25">
      <c r="B90" s="8">
        <f t="shared" ref="B90:B101" si="18">B74</f>
        <v>42005</v>
      </c>
      <c r="C90" s="92">
        <v>8036886.5000000019</v>
      </c>
      <c r="D90" s="92">
        <v>95311293.459999993</v>
      </c>
      <c r="E90" s="92">
        <v>259829217.51285639</v>
      </c>
      <c r="F90" s="92">
        <v>1088680152.9047434</v>
      </c>
      <c r="G90" s="92">
        <v>1363289219.351826</v>
      </c>
      <c r="H90" s="92">
        <v>81780440.340000033</v>
      </c>
      <c r="I90" s="92">
        <v>679015549.2571969</v>
      </c>
      <c r="J90" s="92">
        <v>0</v>
      </c>
      <c r="K90" s="92">
        <v>11017486.739999998</v>
      </c>
      <c r="L90" s="92">
        <v>44294062.280591875</v>
      </c>
      <c r="M90" s="3"/>
      <c r="N90" s="3"/>
      <c r="O90" s="3"/>
    </row>
    <row r="91" spans="1:21" x14ac:dyDescent="0.25">
      <c r="B91" s="8">
        <f t="shared" si="18"/>
        <v>42036</v>
      </c>
      <c r="C91" s="92">
        <v>8036886.5000000019</v>
      </c>
      <c r="D91" s="92">
        <v>95311293.459999993</v>
      </c>
      <c r="E91" s="92">
        <v>261432727.95285639</v>
      </c>
      <c r="F91" s="92">
        <v>1090024253.0547433</v>
      </c>
      <c r="G91" s="92">
        <v>1358843718.7618258</v>
      </c>
      <c r="H91" s="92">
        <v>81423190.770000026</v>
      </c>
      <c r="I91" s="92">
        <v>678667204.94719696</v>
      </c>
      <c r="J91" s="92">
        <v>0</v>
      </c>
      <c r="K91" s="92">
        <v>11017486.739999998</v>
      </c>
      <c r="L91" s="92">
        <v>44917666.890591875</v>
      </c>
      <c r="M91" s="3"/>
      <c r="N91" s="3"/>
      <c r="O91" s="3"/>
    </row>
    <row r="92" spans="1:21" x14ac:dyDescent="0.25">
      <c r="B92" s="8">
        <f t="shared" si="18"/>
        <v>42064</v>
      </c>
      <c r="C92" s="92">
        <v>8036886.5000000019</v>
      </c>
      <c r="D92" s="92">
        <v>95311293.459999993</v>
      </c>
      <c r="E92" s="92">
        <v>261445937.20285639</v>
      </c>
      <c r="F92" s="92">
        <v>1090053696.1047435</v>
      </c>
      <c r="G92" s="92">
        <v>1576268482.771826</v>
      </c>
      <c r="H92" s="92">
        <v>141384892.19000003</v>
      </c>
      <c r="I92" s="92">
        <v>783235353.46719694</v>
      </c>
      <c r="J92" s="92">
        <v>0</v>
      </c>
      <c r="K92" s="92">
        <v>11017486.739999998</v>
      </c>
      <c r="L92" s="92">
        <v>68593440.960591868</v>
      </c>
      <c r="M92" s="3"/>
      <c r="N92" s="3"/>
      <c r="O92" s="3"/>
    </row>
    <row r="93" spans="1:21" x14ac:dyDescent="0.25">
      <c r="B93" s="8">
        <f t="shared" si="18"/>
        <v>42095</v>
      </c>
      <c r="C93" s="92">
        <v>8036886.5000000019</v>
      </c>
      <c r="D93" s="92">
        <v>95311293.459999993</v>
      </c>
      <c r="E93" s="92">
        <v>261453871.78285637</v>
      </c>
      <c r="F93" s="92">
        <v>1090118103.7747433</v>
      </c>
      <c r="G93" s="92">
        <v>1688388297.1418259</v>
      </c>
      <c r="H93" s="92">
        <v>147360726.96000001</v>
      </c>
      <c r="I93" s="92">
        <v>819967524.86719692</v>
      </c>
      <c r="J93" s="92">
        <v>0</v>
      </c>
      <c r="K93" s="92">
        <v>11017486.739999998</v>
      </c>
      <c r="L93" s="92">
        <v>143497762.55059186</v>
      </c>
      <c r="M93" s="3"/>
      <c r="N93" s="3"/>
      <c r="O93" s="3"/>
    </row>
    <row r="94" spans="1:21" x14ac:dyDescent="0.25">
      <c r="B94" s="8">
        <f t="shared" si="18"/>
        <v>42125</v>
      </c>
      <c r="C94" s="92">
        <v>8036886.5000000019</v>
      </c>
      <c r="D94" s="92">
        <v>95311050.229999989</v>
      </c>
      <c r="E94" s="92">
        <v>261461408.09285638</v>
      </c>
      <c r="F94" s="92">
        <v>1089975863.9347432</v>
      </c>
      <c r="G94" s="92">
        <v>1690989039.2218261</v>
      </c>
      <c r="H94" s="92">
        <v>147678603.36000001</v>
      </c>
      <c r="I94" s="92">
        <v>820986715.55719697</v>
      </c>
      <c r="J94" s="92">
        <v>0</v>
      </c>
      <c r="K94" s="92">
        <v>11017486.739999998</v>
      </c>
      <c r="L94" s="92">
        <v>144541382.28059188</v>
      </c>
      <c r="M94" s="3"/>
      <c r="N94" s="3"/>
      <c r="O94" s="3"/>
    </row>
    <row r="95" spans="1:21" x14ac:dyDescent="0.25">
      <c r="B95" s="8">
        <f t="shared" si="18"/>
        <v>42156</v>
      </c>
      <c r="C95" s="92">
        <v>9193461.5200000014</v>
      </c>
      <c r="D95" s="92">
        <v>94154475.209999993</v>
      </c>
      <c r="E95" s="92">
        <v>259032706.07285634</v>
      </c>
      <c r="F95" s="92">
        <v>1092549871.3247435</v>
      </c>
      <c r="G95" s="92">
        <v>1690835493.271826</v>
      </c>
      <c r="H95" s="92">
        <v>147537906.06999999</v>
      </c>
      <c r="I95" s="92">
        <v>820110585.32719696</v>
      </c>
      <c r="J95" s="92">
        <v>0</v>
      </c>
      <c r="K95" s="92">
        <v>11017486.739999998</v>
      </c>
      <c r="L95" s="92">
        <v>144849227.58059186</v>
      </c>
      <c r="M95" s="3"/>
      <c r="N95" s="3"/>
      <c r="O95" s="3"/>
    </row>
    <row r="96" spans="1:21" x14ac:dyDescent="0.25">
      <c r="B96" s="8">
        <f t="shared" si="18"/>
        <v>42186</v>
      </c>
      <c r="C96" s="92">
        <v>9193461.5200000014</v>
      </c>
      <c r="D96" s="92">
        <v>94506671.539999992</v>
      </c>
      <c r="E96" s="92">
        <v>259585734.77285635</v>
      </c>
      <c r="F96" s="92">
        <v>1092909847.9347434</v>
      </c>
      <c r="G96" s="92">
        <v>1692662970.4018261</v>
      </c>
      <c r="H96" s="92">
        <v>147833640.17000002</v>
      </c>
      <c r="I96" s="92">
        <v>820651508.62719691</v>
      </c>
      <c r="J96" s="92">
        <v>0</v>
      </c>
      <c r="K96" s="92">
        <v>11017486.739999998</v>
      </c>
      <c r="L96" s="92">
        <v>145216222.33059186</v>
      </c>
      <c r="M96" s="3"/>
      <c r="N96" s="3"/>
      <c r="O96" s="3"/>
    </row>
    <row r="97" spans="1:15" x14ac:dyDescent="0.25">
      <c r="B97" s="8">
        <f t="shared" si="18"/>
        <v>42217</v>
      </c>
      <c r="C97" s="92">
        <v>9193461.5200000014</v>
      </c>
      <c r="D97" s="92">
        <v>94506671.539999992</v>
      </c>
      <c r="E97" s="92">
        <v>260637313.60285634</v>
      </c>
      <c r="F97" s="92">
        <v>1092914358.0447433</v>
      </c>
      <c r="G97" s="92">
        <v>1695500538.541826</v>
      </c>
      <c r="H97" s="92">
        <v>148228949.06</v>
      </c>
      <c r="I97" s="92">
        <v>821663866.64719701</v>
      </c>
      <c r="J97" s="92">
        <v>0</v>
      </c>
      <c r="K97" s="92">
        <v>11017486.739999998</v>
      </c>
      <c r="L97" s="92">
        <v>145695101.73059189</v>
      </c>
      <c r="M97" s="3"/>
      <c r="N97" s="3"/>
      <c r="O97" s="3"/>
    </row>
    <row r="98" spans="1:15" x14ac:dyDescent="0.25">
      <c r="B98" s="8">
        <f t="shared" si="18"/>
        <v>42248</v>
      </c>
      <c r="C98" s="92">
        <v>9194806.9400000013</v>
      </c>
      <c r="D98" s="92">
        <v>94482441.329999998</v>
      </c>
      <c r="E98" s="92">
        <v>260685509.0128563</v>
      </c>
      <c r="F98" s="92">
        <v>1093016904.5847433</v>
      </c>
      <c r="G98" s="92">
        <v>1696724348.771826</v>
      </c>
      <c r="H98" s="92">
        <v>148336301.51000002</v>
      </c>
      <c r="I98" s="92">
        <v>822116573.12719703</v>
      </c>
      <c r="J98" s="92">
        <v>0</v>
      </c>
      <c r="K98" s="92">
        <v>11017486.739999998</v>
      </c>
      <c r="L98" s="92">
        <v>146118298.49059188</v>
      </c>
      <c r="M98" s="3"/>
      <c r="N98" s="3"/>
      <c r="O98" s="3"/>
    </row>
    <row r="99" spans="1:15" x14ac:dyDescent="0.25">
      <c r="B99" s="8">
        <f t="shared" si="18"/>
        <v>42278</v>
      </c>
      <c r="C99" s="92">
        <v>9194806.9400000013</v>
      </c>
      <c r="D99" s="92">
        <v>94141789.620000005</v>
      </c>
      <c r="E99" s="92">
        <v>264432601.97285631</v>
      </c>
      <c r="F99" s="92">
        <v>1088094385.3147433</v>
      </c>
      <c r="G99" s="92">
        <v>1697263646.9918263</v>
      </c>
      <c r="H99" s="92">
        <v>148480930.60000002</v>
      </c>
      <c r="I99" s="92">
        <v>822692036.29719698</v>
      </c>
      <c r="J99" s="92">
        <v>0</v>
      </c>
      <c r="K99" s="92">
        <v>11017486.739999998</v>
      </c>
      <c r="L99" s="92">
        <v>146214995.05059189</v>
      </c>
      <c r="M99" s="3"/>
      <c r="N99" s="3"/>
      <c r="O99" s="3"/>
    </row>
    <row r="100" spans="1:15" x14ac:dyDescent="0.25">
      <c r="B100" s="8">
        <f t="shared" si="18"/>
        <v>42309</v>
      </c>
      <c r="C100" s="92">
        <v>9194806.9400000013</v>
      </c>
      <c r="D100" s="92">
        <v>94260653.49000001</v>
      </c>
      <c r="E100" s="92">
        <v>264446431.80285633</v>
      </c>
      <c r="F100" s="92">
        <v>1088109976.2147434</v>
      </c>
      <c r="G100" s="92">
        <v>1698511540.7418261</v>
      </c>
      <c r="H100" s="92">
        <v>148366739.95000005</v>
      </c>
      <c r="I100" s="92">
        <v>822357670.17719698</v>
      </c>
      <c r="J100" s="92">
        <v>0</v>
      </c>
      <c r="K100" s="92">
        <v>11017486.739999998</v>
      </c>
      <c r="L100" s="92">
        <v>146443231.04059187</v>
      </c>
      <c r="M100" s="3"/>
      <c r="N100" s="3"/>
      <c r="O100" s="3"/>
    </row>
    <row r="101" spans="1:15" x14ac:dyDescent="0.25">
      <c r="B101" s="8">
        <f t="shared" si="18"/>
        <v>42339</v>
      </c>
      <c r="C101" s="92">
        <v>9194806.9400000013</v>
      </c>
      <c r="D101" s="92">
        <v>94260653.49000001</v>
      </c>
      <c r="E101" s="92">
        <v>264971894.54285631</v>
      </c>
      <c r="F101" s="92">
        <v>1088383902.9447432</v>
      </c>
      <c r="G101" s="92">
        <v>1705207063.9718261</v>
      </c>
      <c r="H101" s="92">
        <v>149246224.34000003</v>
      </c>
      <c r="I101" s="92">
        <v>827237631.93719709</v>
      </c>
      <c r="J101" s="92">
        <v>0</v>
      </c>
      <c r="K101" s="92">
        <v>11017486.739999998</v>
      </c>
      <c r="L101" s="92">
        <v>147473890.09059188</v>
      </c>
      <c r="M101" s="3">
        <f>SUM(C101:L101)</f>
        <v>4296993554.9972143</v>
      </c>
      <c r="N101" s="12"/>
      <c r="O101" s="3"/>
    </row>
    <row r="103" spans="1:15" x14ac:dyDescent="0.25">
      <c r="A103" s="4" t="s">
        <v>10</v>
      </c>
    </row>
    <row r="104" spans="1:15" x14ac:dyDescent="0.25">
      <c r="C104" s="5">
        <v>350.1</v>
      </c>
      <c r="D104" s="5">
        <v>350.2</v>
      </c>
      <c r="E104" s="5">
        <v>352</v>
      </c>
      <c r="F104" s="5">
        <v>353</v>
      </c>
      <c r="G104" s="5">
        <v>354</v>
      </c>
      <c r="H104" s="5">
        <v>355</v>
      </c>
      <c r="I104" s="5">
        <v>356</v>
      </c>
      <c r="J104" s="5">
        <v>357</v>
      </c>
      <c r="K104" s="5">
        <v>358</v>
      </c>
      <c r="L104" s="5">
        <v>359</v>
      </c>
    </row>
    <row r="105" spans="1:15" x14ac:dyDescent="0.25">
      <c r="B105" s="8">
        <f>B89</f>
        <v>41974</v>
      </c>
      <c r="C105" s="92">
        <v>75785254.841655195</v>
      </c>
      <c r="D105" s="92">
        <v>158395946.88183823</v>
      </c>
      <c r="E105" s="92">
        <v>428326101.32161003</v>
      </c>
      <c r="F105" s="92">
        <v>2920111450.3465052</v>
      </c>
      <c r="G105" s="92">
        <v>1785929479.0087991</v>
      </c>
      <c r="H105" s="92">
        <v>230528300.50074962</v>
      </c>
      <c r="I105" s="92">
        <v>1044386520.5319836</v>
      </c>
      <c r="J105" s="92">
        <v>217200.87850578071</v>
      </c>
      <c r="K105" s="92">
        <v>12994313.505309969</v>
      </c>
      <c r="L105" s="92">
        <v>79700253.931008279</v>
      </c>
      <c r="M105" s="3">
        <f>SUM(C105:L105)</f>
        <v>6736374821.7479649</v>
      </c>
      <c r="N105" s="12"/>
    </row>
    <row r="106" spans="1:15" x14ac:dyDescent="0.25">
      <c r="B106" s="8">
        <f t="shared" ref="B106:B117" si="19">B90</f>
        <v>42005</v>
      </c>
      <c r="C106" s="92">
        <v>76686071.294153869</v>
      </c>
      <c r="D106" s="92">
        <v>159233016.75074208</v>
      </c>
      <c r="E106" s="92">
        <v>441366950.92551357</v>
      </c>
      <c r="F106" s="92">
        <v>2916772405.6526556</v>
      </c>
      <c r="G106" s="92">
        <v>1814274188.4184282</v>
      </c>
      <c r="H106" s="92">
        <v>226399457.9078646</v>
      </c>
      <c r="I106" s="92">
        <v>1072582932.20313</v>
      </c>
      <c r="J106" s="92">
        <v>226455.11649054717</v>
      </c>
      <c r="K106" s="92">
        <v>12858189.819246566</v>
      </c>
      <c r="L106" s="92">
        <v>81398196.513031006</v>
      </c>
    </row>
    <row r="107" spans="1:15" x14ac:dyDescent="0.25">
      <c r="B107" s="8">
        <f t="shared" si="19"/>
        <v>42036</v>
      </c>
      <c r="C107" s="92">
        <v>76685857.584628612</v>
      </c>
      <c r="D107" s="92">
        <v>159349610.60192898</v>
      </c>
      <c r="E107" s="92">
        <v>443332062.91161132</v>
      </c>
      <c r="F107" s="92">
        <v>2922122460.0292797</v>
      </c>
      <c r="G107" s="92">
        <v>1809145885.6460705</v>
      </c>
      <c r="H107" s="92">
        <v>227085965.29537368</v>
      </c>
      <c r="I107" s="92">
        <v>1072923634.8239205</v>
      </c>
      <c r="J107" s="92">
        <v>228196.40990133845</v>
      </c>
      <c r="K107" s="92">
        <v>12858443.318763908</v>
      </c>
      <c r="L107" s="92">
        <v>82156706.623594195</v>
      </c>
    </row>
    <row r="108" spans="1:15" x14ac:dyDescent="0.25">
      <c r="B108" s="8">
        <f t="shared" si="19"/>
        <v>42064</v>
      </c>
      <c r="C108" s="92">
        <v>76685857.584628612</v>
      </c>
      <c r="D108" s="92">
        <v>159359602.65215614</v>
      </c>
      <c r="E108" s="92">
        <v>445374433.76669806</v>
      </c>
      <c r="F108" s="92">
        <v>2928327555.4003706</v>
      </c>
      <c r="G108" s="92">
        <v>2027532320.3664052</v>
      </c>
      <c r="H108" s="92">
        <v>287906562.78126597</v>
      </c>
      <c r="I108" s="92">
        <v>1177831911.2326565</v>
      </c>
      <c r="J108" s="92">
        <v>228202.08853151195</v>
      </c>
      <c r="K108" s="92">
        <v>12858237.514683666</v>
      </c>
      <c r="L108" s="92">
        <v>105905930.91706565</v>
      </c>
    </row>
    <row r="109" spans="1:15" x14ac:dyDescent="0.25">
      <c r="B109" s="8">
        <f t="shared" si="19"/>
        <v>42095</v>
      </c>
      <c r="C109" s="92">
        <v>76685857.584628612</v>
      </c>
      <c r="D109" s="92">
        <v>159361993.18612373</v>
      </c>
      <c r="E109" s="92">
        <v>443726748.62799484</v>
      </c>
      <c r="F109" s="92">
        <v>2930725971.5685606</v>
      </c>
      <c r="G109" s="92">
        <v>2139825255.5327289</v>
      </c>
      <c r="H109" s="92">
        <v>295114547.07856703</v>
      </c>
      <c r="I109" s="92">
        <v>1214986449.87674</v>
      </c>
      <c r="J109" s="92">
        <v>228201.99672030343</v>
      </c>
      <c r="K109" s="92">
        <v>12858197.284383014</v>
      </c>
      <c r="L109" s="92">
        <v>180888424.87111753</v>
      </c>
    </row>
    <row r="110" spans="1:15" x14ac:dyDescent="0.25">
      <c r="B110" s="8">
        <f t="shared" si="19"/>
        <v>42125</v>
      </c>
      <c r="C110" s="92">
        <v>76685857.584628612</v>
      </c>
      <c r="D110" s="92">
        <v>159373921.34444731</v>
      </c>
      <c r="E110" s="92">
        <v>444017280.03460574</v>
      </c>
      <c r="F110" s="92">
        <v>2937785255.685256</v>
      </c>
      <c r="G110" s="92">
        <v>2144455676.0095024</v>
      </c>
      <c r="H110" s="92">
        <v>296740665.12707758</v>
      </c>
      <c r="I110" s="92">
        <v>1216322560.2832842</v>
      </c>
      <c r="J110" s="92">
        <v>228205.88965328012</v>
      </c>
      <c r="K110" s="92">
        <v>12857306.65412556</v>
      </c>
      <c r="L110" s="92">
        <v>181966303.74468887</v>
      </c>
    </row>
    <row r="111" spans="1:15" x14ac:dyDescent="0.25">
      <c r="B111" s="8">
        <f t="shared" si="19"/>
        <v>42156</v>
      </c>
      <c r="C111" s="92">
        <v>77842432.604628608</v>
      </c>
      <c r="D111" s="92">
        <v>158261543.74530506</v>
      </c>
      <c r="E111" s="92">
        <v>441868982.76838732</v>
      </c>
      <c r="F111" s="92">
        <v>2955382517.0970745</v>
      </c>
      <c r="G111" s="92">
        <v>2144580495.0705855</v>
      </c>
      <c r="H111" s="92">
        <v>297704711.84722173</v>
      </c>
      <c r="I111" s="92">
        <v>1215901057.3672051</v>
      </c>
      <c r="J111" s="92">
        <v>228153.48683836957</v>
      </c>
      <c r="K111" s="92">
        <v>12857211.913316032</v>
      </c>
      <c r="L111" s="92">
        <v>182294804.66595936</v>
      </c>
    </row>
    <row r="112" spans="1:15" x14ac:dyDescent="0.25">
      <c r="B112" s="8">
        <f t="shared" si="19"/>
        <v>42186</v>
      </c>
      <c r="C112" s="92">
        <v>77880863.58679989</v>
      </c>
      <c r="D112" s="92">
        <v>163295271.35726249</v>
      </c>
      <c r="E112" s="92">
        <v>443429114.94520497</v>
      </c>
      <c r="F112" s="92">
        <v>2962775652.3551445</v>
      </c>
      <c r="G112" s="92">
        <v>2146062822.0111568</v>
      </c>
      <c r="H112" s="92">
        <v>299402099.6060679</v>
      </c>
      <c r="I112" s="92">
        <v>1216875645.9924662</v>
      </c>
      <c r="J112" s="92">
        <v>233014.73407346595</v>
      </c>
      <c r="K112" s="92">
        <v>12866401.616137542</v>
      </c>
      <c r="L112" s="92">
        <v>182674931.15741113</v>
      </c>
    </row>
    <row r="113" spans="1:14" x14ac:dyDescent="0.25">
      <c r="B113" s="8">
        <f t="shared" si="19"/>
        <v>42217</v>
      </c>
      <c r="C113" s="92">
        <v>77880863.58679989</v>
      </c>
      <c r="D113" s="92">
        <v>163333701.14070824</v>
      </c>
      <c r="E113" s="92">
        <v>444545304.78339517</v>
      </c>
      <c r="F113" s="92">
        <v>2965545621.9960508</v>
      </c>
      <c r="G113" s="92">
        <v>2153886395.8033876</v>
      </c>
      <c r="H113" s="92">
        <v>301264824.70325619</v>
      </c>
      <c r="I113" s="92">
        <v>1231067277.4355311</v>
      </c>
      <c r="J113" s="92">
        <v>233018.64607185742</v>
      </c>
      <c r="K113" s="92">
        <v>12864609.209134948</v>
      </c>
      <c r="L113" s="92">
        <v>185198757.54994056</v>
      </c>
    </row>
    <row r="114" spans="1:14" x14ac:dyDescent="0.25">
      <c r="B114" s="8">
        <f t="shared" si="19"/>
        <v>42248</v>
      </c>
      <c r="C114" s="92">
        <v>77882109.433071792</v>
      </c>
      <c r="D114" s="92">
        <v>163352220.46846205</v>
      </c>
      <c r="E114" s="92">
        <v>445138794.56608415</v>
      </c>
      <c r="F114" s="92">
        <v>2961189210.3648653</v>
      </c>
      <c r="G114" s="92">
        <v>2155385112.8998494</v>
      </c>
      <c r="H114" s="92">
        <v>302258160.1296618</v>
      </c>
      <c r="I114" s="92">
        <v>1231995060.4767725</v>
      </c>
      <c r="J114" s="92">
        <v>234181.80234523831</v>
      </c>
      <c r="K114" s="92">
        <v>12867610.524516368</v>
      </c>
      <c r="L114" s="92">
        <v>185637380.67217726</v>
      </c>
    </row>
    <row r="115" spans="1:14" x14ac:dyDescent="0.25">
      <c r="B115" s="8">
        <f t="shared" si="19"/>
        <v>42278</v>
      </c>
      <c r="C115" s="92">
        <v>78119338.742614061</v>
      </c>
      <c r="D115" s="92">
        <v>163042630.55695677</v>
      </c>
      <c r="E115" s="92">
        <v>458947609.53084826</v>
      </c>
      <c r="F115" s="92">
        <v>3007497145.2202315</v>
      </c>
      <c r="G115" s="92">
        <v>2156025302.4086185</v>
      </c>
      <c r="H115" s="92">
        <v>303564681.28357089</v>
      </c>
      <c r="I115" s="92">
        <v>1232467610.8004565</v>
      </c>
      <c r="J115" s="92">
        <v>221813.81215761264</v>
      </c>
      <c r="K115" s="92">
        <v>12835605.530036323</v>
      </c>
      <c r="L115" s="92">
        <v>185736133.49435243</v>
      </c>
    </row>
    <row r="116" spans="1:14" x14ac:dyDescent="0.25">
      <c r="B116" s="8">
        <f t="shared" si="19"/>
        <v>42309</v>
      </c>
      <c r="C116" s="92">
        <v>77882109.433071792</v>
      </c>
      <c r="D116" s="92">
        <v>163161653.39875913</v>
      </c>
      <c r="E116" s="92">
        <v>460201466.4890638</v>
      </c>
      <c r="F116" s="92">
        <v>3009349308.4750485</v>
      </c>
      <c r="G116" s="92">
        <v>2157149030.0370255</v>
      </c>
      <c r="H116" s="92">
        <v>305031367.88850975</v>
      </c>
      <c r="I116" s="92">
        <v>1232250447.9961033</v>
      </c>
      <c r="J116" s="92">
        <v>221173.77121317311</v>
      </c>
      <c r="K116" s="92">
        <v>12999864.488631137</v>
      </c>
      <c r="L116" s="92">
        <v>185964043.79453883</v>
      </c>
    </row>
    <row r="117" spans="1:14" x14ac:dyDescent="0.25">
      <c r="B117" s="8">
        <f t="shared" si="19"/>
        <v>42339</v>
      </c>
      <c r="C117" s="92">
        <v>77976654.562520087</v>
      </c>
      <c r="D117" s="92">
        <v>163072480.04595727</v>
      </c>
      <c r="E117" s="92">
        <v>470458375.7060675</v>
      </c>
      <c r="F117" s="92">
        <v>3030177246.8090091</v>
      </c>
      <c r="G117" s="92">
        <v>2164622762.8245416</v>
      </c>
      <c r="H117" s="92">
        <v>310678566.28323245</v>
      </c>
      <c r="I117" s="92">
        <v>1239646180.7050807</v>
      </c>
      <c r="J117" s="92">
        <v>221416.38459709552</v>
      </c>
      <c r="K117" s="92">
        <v>13011928.174370928</v>
      </c>
      <c r="L117" s="92">
        <v>187087540.77399367</v>
      </c>
      <c r="M117" s="3">
        <f>SUM(C117:L117)</f>
        <v>7656953152.2693701</v>
      </c>
      <c r="N117" s="12"/>
    </row>
    <row r="119" spans="1:14" x14ac:dyDescent="0.25">
      <c r="A119" s="4" t="s">
        <v>11</v>
      </c>
    </row>
    <row r="120" spans="1:14" x14ac:dyDescent="0.25">
      <c r="C120" s="5">
        <v>350.1</v>
      </c>
      <c r="D120" s="5">
        <v>350.2</v>
      </c>
      <c r="E120" s="5">
        <v>352</v>
      </c>
      <c r="F120" s="5">
        <v>353</v>
      </c>
      <c r="G120" s="5">
        <v>354</v>
      </c>
      <c r="H120" s="5">
        <v>355</v>
      </c>
      <c r="I120" s="5">
        <v>356</v>
      </c>
      <c r="J120" s="5">
        <v>357</v>
      </c>
      <c r="K120" s="5">
        <v>358</v>
      </c>
      <c r="L120" s="5">
        <v>359</v>
      </c>
    </row>
    <row r="121" spans="1:14" x14ac:dyDescent="0.25">
      <c r="B121" s="8">
        <f>B105</f>
        <v>41974</v>
      </c>
      <c r="C121" s="92">
        <v>0</v>
      </c>
      <c r="D121" s="92">
        <v>3682159.5667696656</v>
      </c>
      <c r="E121" s="92">
        <v>12477972.986908954</v>
      </c>
      <c r="F121" s="92">
        <v>68022138.168602332</v>
      </c>
      <c r="G121" s="92">
        <v>57607881.782240689</v>
      </c>
      <c r="H121" s="92">
        <v>6173549.6892742505</v>
      </c>
      <c r="I121" s="92">
        <v>29913365.164033189</v>
      </c>
      <c r="J121" s="92">
        <v>0</v>
      </c>
      <c r="K121" s="92">
        <v>385614.93815849989</v>
      </c>
      <c r="L121" s="92">
        <v>3352355.5583364666</v>
      </c>
      <c r="M121" s="3">
        <f>SUM(C121:L121)</f>
        <v>181615037.85432407</v>
      </c>
      <c r="N121" s="12"/>
    </row>
    <row r="122" spans="1:14" x14ac:dyDescent="0.25">
      <c r="B122" s="8">
        <f t="shared" ref="B122:B133" si="20">B106</f>
        <v>42005</v>
      </c>
      <c r="C122" s="92">
        <v>0</v>
      </c>
      <c r="D122" s="92">
        <v>3814006.8560559992</v>
      </c>
      <c r="E122" s="92">
        <v>13034209.806757571</v>
      </c>
      <c r="F122" s="92">
        <v>70263217.869849101</v>
      </c>
      <c r="G122" s="92">
        <v>60334681.991580412</v>
      </c>
      <c r="H122" s="92">
        <v>6419089.142954668</v>
      </c>
      <c r="I122" s="92">
        <v>31579391.901225649</v>
      </c>
      <c r="J122" s="92">
        <v>0</v>
      </c>
      <c r="K122" s="92">
        <v>421146.33289499988</v>
      </c>
      <c r="L122" s="92">
        <v>3409405.3986262358</v>
      </c>
    </row>
    <row r="123" spans="1:14" x14ac:dyDescent="0.25">
      <c r="B123" s="8">
        <f t="shared" si="20"/>
        <v>42036</v>
      </c>
      <c r="C123" s="92">
        <v>0</v>
      </c>
      <c r="D123" s="92">
        <v>3945854.1453423328</v>
      </c>
      <c r="E123" s="92">
        <v>13590677.380930938</v>
      </c>
      <c r="F123" s="92">
        <v>72504084.51791136</v>
      </c>
      <c r="G123" s="92">
        <v>63106703.404262446</v>
      </c>
      <c r="H123" s="92">
        <v>6669200.9896611683</v>
      </c>
      <c r="I123" s="92">
        <v>33305223.088921025</v>
      </c>
      <c r="J123" s="92">
        <v>0</v>
      </c>
      <c r="K123" s="92">
        <v>456677.72763149987</v>
      </c>
      <c r="L123" s="92">
        <v>3466987.6795910052</v>
      </c>
    </row>
    <row r="124" spans="1:14" x14ac:dyDescent="0.25">
      <c r="B124" s="8">
        <f t="shared" si="20"/>
        <v>42064</v>
      </c>
      <c r="C124" s="92">
        <v>0</v>
      </c>
      <c r="D124" s="92">
        <v>4077701.4346286664</v>
      </c>
      <c r="E124" s="92">
        <v>14150579.139963305</v>
      </c>
      <c r="F124" s="92">
        <v>74747717.772115707</v>
      </c>
      <c r="G124" s="92">
        <v>65869685.632411487</v>
      </c>
      <c r="H124" s="92">
        <v>6918220.2480994174</v>
      </c>
      <c r="I124" s="92">
        <v>35030168.901495144</v>
      </c>
      <c r="J124" s="92">
        <v>0</v>
      </c>
      <c r="K124" s="92">
        <v>492209.12236799987</v>
      </c>
      <c r="L124" s="92">
        <v>3525380.646548775</v>
      </c>
    </row>
    <row r="125" spans="1:14" x14ac:dyDescent="0.25">
      <c r="B125" s="8">
        <f t="shared" si="20"/>
        <v>42095</v>
      </c>
      <c r="C125" s="92">
        <v>0</v>
      </c>
      <c r="D125" s="92">
        <v>4209548.7239149995</v>
      </c>
      <c r="E125" s="92">
        <v>14710509.188806091</v>
      </c>
      <c r="F125" s="92">
        <v>76991411.629931301</v>
      </c>
      <c r="G125" s="92">
        <v>69074764.880714208</v>
      </c>
      <c r="H125" s="92">
        <v>7350622.3767138347</v>
      </c>
      <c r="I125" s="92">
        <v>37020892.091557607</v>
      </c>
      <c r="J125" s="92">
        <v>0</v>
      </c>
      <c r="K125" s="92">
        <v>527740.51710449986</v>
      </c>
      <c r="L125" s="92">
        <v>3614552.1197975441</v>
      </c>
    </row>
    <row r="126" spans="1:14" x14ac:dyDescent="0.25">
      <c r="B126" s="8">
        <f t="shared" si="20"/>
        <v>42125</v>
      </c>
      <c r="C126" s="92">
        <v>0</v>
      </c>
      <c r="D126" s="92">
        <v>4341396.0132013327</v>
      </c>
      <c r="E126" s="92">
        <v>15270456.230874375</v>
      </c>
      <c r="F126" s="92">
        <v>79235238.060200989</v>
      </c>
      <c r="G126" s="92">
        <v>72507821.084902585</v>
      </c>
      <c r="H126" s="92">
        <v>7801300.5999998357</v>
      </c>
      <c r="I126" s="92">
        <v>39104976.217261739</v>
      </c>
      <c r="J126" s="92">
        <v>0</v>
      </c>
      <c r="K126" s="92">
        <v>563271.91184099985</v>
      </c>
      <c r="L126" s="92">
        <v>3801099.2111133137</v>
      </c>
    </row>
    <row r="127" spans="1:14" x14ac:dyDescent="0.25">
      <c r="B127" s="8">
        <f t="shared" si="20"/>
        <v>42156</v>
      </c>
      <c r="C127" s="92">
        <v>0</v>
      </c>
      <c r="D127" s="92">
        <v>4473242.9660194991</v>
      </c>
      <c r="E127" s="92">
        <v>15830419.413206572</v>
      </c>
      <c r="F127" s="92">
        <v>81478771.713466659</v>
      </c>
      <c r="G127" s="92">
        <v>75946165.464653626</v>
      </c>
      <c r="H127" s="92">
        <v>8252950.9952758346</v>
      </c>
      <c r="I127" s="92">
        <v>41191650.785969615</v>
      </c>
      <c r="J127" s="92">
        <v>0</v>
      </c>
      <c r="K127" s="92">
        <v>598803.30657749984</v>
      </c>
      <c r="L127" s="92">
        <v>3989003.0080780829</v>
      </c>
    </row>
    <row r="128" spans="1:14" x14ac:dyDescent="0.25">
      <c r="B128" s="8">
        <f t="shared" si="20"/>
        <v>42186</v>
      </c>
      <c r="C128" s="92">
        <v>0</v>
      </c>
      <c r="D128" s="92">
        <v>4603489.9900599997</v>
      </c>
      <c r="E128" s="92">
        <v>16385181.125379276</v>
      </c>
      <c r="F128" s="92">
        <v>83727603.531943411</v>
      </c>
      <c r="G128" s="92">
        <v>79384197.634306327</v>
      </c>
      <c r="H128" s="92">
        <v>8704171.0913399197</v>
      </c>
      <c r="I128" s="92">
        <v>43276098.523676246</v>
      </c>
      <c r="J128" s="92">
        <v>0</v>
      </c>
      <c r="K128" s="92">
        <v>634334.70131399983</v>
      </c>
      <c r="L128" s="92">
        <v>4177307.0039328523</v>
      </c>
    </row>
    <row r="129" spans="1:14" x14ac:dyDescent="0.25">
      <c r="B129" s="8">
        <f t="shared" si="20"/>
        <v>42217</v>
      </c>
      <c r="C129" s="92">
        <v>0</v>
      </c>
      <c r="D129" s="92">
        <v>4734224.2190236663</v>
      </c>
      <c r="E129" s="92">
        <v>16941127.240684472</v>
      </c>
      <c r="F129" s="92">
        <v>85977176.302275777</v>
      </c>
      <c r="G129" s="92">
        <v>82825945.674123406</v>
      </c>
      <c r="H129" s="92">
        <v>9156295.6408598348</v>
      </c>
      <c r="I129" s="92">
        <v>45361921.1081037</v>
      </c>
      <c r="J129" s="92">
        <v>0</v>
      </c>
      <c r="K129" s="92">
        <v>669866.09605049982</v>
      </c>
      <c r="L129" s="92">
        <v>4366088.0929626217</v>
      </c>
    </row>
    <row r="130" spans="1:14" x14ac:dyDescent="0.25">
      <c r="B130" s="8">
        <f t="shared" si="20"/>
        <v>42248</v>
      </c>
      <c r="C130" s="92">
        <v>0</v>
      </c>
      <c r="D130" s="92">
        <v>4864958.4479873339</v>
      </c>
      <c r="E130" s="92">
        <v>17499325.48731726</v>
      </c>
      <c r="F130" s="92">
        <v>88226758.355917871</v>
      </c>
      <c r="G130" s="92">
        <v>86273463.435825095</v>
      </c>
      <c r="H130" s="92">
        <v>9609629.1767350025</v>
      </c>
      <c r="I130" s="92">
        <v>47450316.76916533</v>
      </c>
      <c r="J130" s="92">
        <v>0</v>
      </c>
      <c r="K130" s="92">
        <v>705397.49078699981</v>
      </c>
      <c r="L130" s="92">
        <v>4555491.7252123915</v>
      </c>
    </row>
    <row r="131" spans="1:14" x14ac:dyDescent="0.25">
      <c r="B131" s="8">
        <f t="shared" si="20"/>
        <v>42278</v>
      </c>
      <c r="C131" s="92">
        <v>0</v>
      </c>
      <c r="D131" s="92">
        <v>4995659.1584938327</v>
      </c>
      <c r="E131" s="92">
        <v>18057626.952453129</v>
      </c>
      <c r="F131" s="92">
        <v>90476551.484521464</v>
      </c>
      <c r="G131" s="92">
        <v>89723469.611661151</v>
      </c>
      <c r="H131" s="92">
        <v>10063291.032186419</v>
      </c>
      <c r="I131" s="92">
        <v>49539863.059196949</v>
      </c>
      <c r="J131" s="92">
        <v>0</v>
      </c>
      <c r="K131" s="92">
        <v>740928.8855234998</v>
      </c>
      <c r="L131" s="92">
        <v>4745445.513250161</v>
      </c>
    </row>
    <row r="132" spans="1:14" x14ac:dyDescent="0.25">
      <c r="B132" s="8">
        <f t="shared" si="20"/>
        <v>42309</v>
      </c>
      <c r="C132" s="92">
        <v>0</v>
      </c>
      <c r="D132" s="92">
        <v>5125888.6341348328</v>
      </c>
      <c r="E132" s="92">
        <v>18623953.44167833</v>
      </c>
      <c r="F132" s="92">
        <v>92716212.427627623</v>
      </c>
      <c r="G132" s="92">
        <v>93174572.360544533</v>
      </c>
      <c r="H132" s="92">
        <v>10517395.211604752</v>
      </c>
      <c r="I132" s="92">
        <v>51630871.984785661</v>
      </c>
      <c r="J132" s="92">
        <v>0</v>
      </c>
      <c r="K132" s="92">
        <v>776460.2802599998</v>
      </c>
      <c r="L132" s="92">
        <v>4935525.0068159308</v>
      </c>
    </row>
    <row r="133" spans="1:14" x14ac:dyDescent="0.25">
      <c r="B133" s="8">
        <f t="shared" si="20"/>
        <v>42339</v>
      </c>
      <c r="C133" s="92">
        <v>0</v>
      </c>
      <c r="D133" s="92">
        <v>5256282.5381293325</v>
      </c>
      <c r="E133" s="92">
        <v>19190309.549789447</v>
      </c>
      <c r="F133" s="92">
        <v>94955905.462002978</v>
      </c>
      <c r="G133" s="92">
        <v>96628212.493386269</v>
      </c>
      <c r="H133" s="92">
        <v>10971150.157951836</v>
      </c>
      <c r="I133" s="92">
        <v>53721031.063152693</v>
      </c>
      <c r="J133" s="92">
        <v>0</v>
      </c>
      <c r="K133" s="92">
        <v>811991.67499649979</v>
      </c>
      <c r="L133" s="92">
        <v>5125901.2071686992</v>
      </c>
      <c r="M133" s="3">
        <f>SUM(C133:L133)</f>
        <v>286660784.14657772</v>
      </c>
      <c r="N133" s="12"/>
    </row>
    <row r="135" spans="1:14" x14ac:dyDescent="0.25">
      <c r="A135" s="4" t="s">
        <v>12</v>
      </c>
    </row>
    <row r="136" spans="1:14" x14ac:dyDescent="0.25">
      <c r="C136" s="5">
        <v>350.1</v>
      </c>
      <c r="D136" s="5">
        <v>350.2</v>
      </c>
      <c r="E136" s="5">
        <v>352</v>
      </c>
      <c r="F136" s="5">
        <v>353</v>
      </c>
      <c r="G136" s="5">
        <v>354</v>
      </c>
      <c r="H136" s="5">
        <v>355</v>
      </c>
      <c r="I136" s="5">
        <v>356</v>
      </c>
      <c r="J136" s="5">
        <v>357</v>
      </c>
      <c r="K136" s="5">
        <v>358</v>
      </c>
      <c r="L136" s="5">
        <v>359</v>
      </c>
    </row>
    <row r="137" spans="1:14" x14ac:dyDescent="0.25">
      <c r="B137" s="8">
        <f>B121</f>
        <v>41974</v>
      </c>
      <c r="C137" s="92">
        <v>146568.35635157835</v>
      </c>
      <c r="D137" s="92">
        <v>12401372.087414175</v>
      </c>
      <c r="E137" s="92">
        <v>55296380.884778358</v>
      </c>
      <c r="F137" s="92">
        <v>363178180.2204175</v>
      </c>
      <c r="G137" s="92">
        <v>350017330.05771935</v>
      </c>
      <c r="H137" s="92">
        <v>38130422.145566955</v>
      </c>
      <c r="I137" s="92">
        <v>353805006.00699574</v>
      </c>
      <c r="J137" s="92">
        <v>130565.66322043103</v>
      </c>
      <c r="K137" s="92">
        <v>1208818.3606113279</v>
      </c>
      <c r="L137" s="92">
        <v>7412761.9158815509</v>
      </c>
      <c r="M137" s="3">
        <f>SUM(C137:L137)</f>
        <v>1181727405.6989572</v>
      </c>
      <c r="N137" s="12"/>
    </row>
    <row r="138" spans="1:14" x14ac:dyDescent="0.25">
      <c r="B138" s="8">
        <f t="shared" ref="B138:B149" si="21">B122</f>
        <v>42005</v>
      </c>
      <c r="C138" s="92">
        <v>148517.20309208363</v>
      </c>
      <c r="D138" s="92">
        <v>12735308.738289336</v>
      </c>
      <c r="E138" s="92">
        <v>54596389.109076515</v>
      </c>
      <c r="F138" s="92">
        <v>328845407.78932363</v>
      </c>
      <c r="G138" s="92">
        <v>379398128.17356503</v>
      </c>
      <c r="H138" s="92">
        <v>41656984.127463095</v>
      </c>
      <c r="I138" s="92">
        <v>360298160.93070877</v>
      </c>
      <c r="J138" s="92">
        <v>128473.32133127896</v>
      </c>
      <c r="K138" s="92">
        <v>1210533.1670799674</v>
      </c>
      <c r="L138" s="92">
        <v>12189275.590744268</v>
      </c>
    </row>
    <row r="139" spans="1:14" x14ac:dyDescent="0.25">
      <c r="B139" s="8">
        <f t="shared" si="21"/>
        <v>42036</v>
      </c>
      <c r="C139" s="92">
        <v>148517.20309208363</v>
      </c>
      <c r="D139" s="92">
        <v>12947842.275473438</v>
      </c>
      <c r="E139" s="92">
        <v>55285426.161882348</v>
      </c>
      <c r="F139" s="92">
        <v>331398212.13947046</v>
      </c>
      <c r="G139" s="92">
        <v>382113738.02797943</v>
      </c>
      <c r="H139" s="92">
        <v>41650020.838525064</v>
      </c>
      <c r="I139" s="92">
        <v>362384405.33032918</v>
      </c>
      <c r="J139" s="92">
        <v>128754.22085906396</v>
      </c>
      <c r="K139" s="92">
        <v>1247675.526255168</v>
      </c>
      <c r="L139" s="92">
        <v>12235521.793801075</v>
      </c>
    </row>
    <row r="140" spans="1:14" x14ac:dyDescent="0.25">
      <c r="B140" s="8">
        <f t="shared" si="21"/>
        <v>42064</v>
      </c>
      <c r="C140" s="92">
        <v>148517.20309208363</v>
      </c>
      <c r="D140" s="92">
        <v>13156119.91494886</v>
      </c>
      <c r="E140" s="92">
        <v>55924388.612571485</v>
      </c>
      <c r="F140" s="92">
        <v>342544128.53745645</v>
      </c>
      <c r="G140" s="92">
        <v>384480478.29959512</v>
      </c>
      <c r="H140" s="92">
        <v>41731526.1522879</v>
      </c>
      <c r="I140" s="92">
        <v>364149927.40848154</v>
      </c>
      <c r="J140" s="92">
        <v>129079.47853911096</v>
      </c>
      <c r="K140" s="92">
        <v>1286100.3033020864</v>
      </c>
      <c r="L140" s="92">
        <v>12051253.595990783</v>
      </c>
    </row>
    <row r="141" spans="1:14" x14ac:dyDescent="0.25">
      <c r="B141" s="8">
        <f t="shared" si="21"/>
        <v>42095</v>
      </c>
      <c r="C141" s="92">
        <v>148517.20309208363</v>
      </c>
      <c r="D141" s="92">
        <v>13406831.857937764</v>
      </c>
      <c r="E141" s="92">
        <v>56949886.285664879</v>
      </c>
      <c r="F141" s="92">
        <v>346742146.32071745</v>
      </c>
      <c r="G141" s="92">
        <v>388701771.06757921</v>
      </c>
      <c r="H141" s="92">
        <v>42152940.981141798</v>
      </c>
      <c r="I141" s="92">
        <v>366258147.61362964</v>
      </c>
      <c r="J141" s="92">
        <v>129474.7805958462</v>
      </c>
      <c r="K141" s="92">
        <v>1324968.5440786763</v>
      </c>
      <c r="L141" s="92">
        <v>12239835.44990118</v>
      </c>
    </row>
    <row r="142" spans="1:14" x14ac:dyDescent="0.25">
      <c r="B142" s="8">
        <f t="shared" si="21"/>
        <v>42125</v>
      </c>
      <c r="C142" s="92">
        <v>148517.20309208363</v>
      </c>
      <c r="D142" s="92">
        <v>13728667.771850819</v>
      </c>
      <c r="E142" s="92">
        <v>57302354.51210808</v>
      </c>
      <c r="F142" s="92">
        <v>351242938.28468931</v>
      </c>
      <c r="G142" s="92">
        <v>391636273.89381033</v>
      </c>
      <c r="H142" s="92">
        <v>42735977.857391492</v>
      </c>
      <c r="I142" s="92">
        <v>368650970.48880678</v>
      </c>
      <c r="J142" s="92">
        <v>129797.28586067713</v>
      </c>
      <c r="K142" s="92">
        <v>1360588.3343343188</v>
      </c>
      <c r="L142" s="92">
        <v>12415366.016404601</v>
      </c>
    </row>
    <row r="143" spans="1:14" x14ac:dyDescent="0.25">
      <c r="B143" s="8">
        <f t="shared" si="21"/>
        <v>42156</v>
      </c>
      <c r="C143" s="92">
        <v>148517.20309208363</v>
      </c>
      <c r="D143" s="92">
        <v>13950690.74851176</v>
      </c>
      <c r="E143" s="92">
        <v>57782962.890190482</v>
      </c>
      <c r="F143" s="92">
        <v>355641993.4752962</v>
      </c>
      <c r="G143" s="92">
        <v>395505387.45237839</v>
      </c>
      <c r="H143" s="92">
        <v>43167990.288331427</v>
      </c>
      <c r="I143" s="92">
        <v>371210621.6654669</v>
      </c>
      <c r="J143" s="92">
        <v>130119.82729905174</v>
      </c>
      <c r="K143" s="92">
        <v>1400493.4344589824</v>
      </c>
      <c r="L143" s="92">
        <v>12575975.16779577</v>
      </c>
    </row>
    <row r="144" spans="1:14" x14ac:dyDescent="0.25">
      <c r="B144" s="8">
        <f t="shared" si="21"/>
        <v>42186</v>
      </c>
      <c r="C144" s="92">
        <v>148517.20309208363</v>
      </c>
      <c r="D144" s="92">
        <v>14171202.745976146</v>
      </c>
      <c r="E144" s="92">
        <v>59351031.365335084</v>
      </c>
      <c r="F144" s="92">
        <v>366387724.83137536</v>
      </c>
      <c r="G144" s="92">
        <v>387911906.1267069</v>
      </c>
      <c r="H144" s="92">
        <v>43807374.841778271</v>
      </c>
      <c r="I144" s="92">
        <v>373242105.53993464</v>
      </c>
      <c r="J144" s="92">
        <v>130457.82288719312</v>
      </c>
      <c r="K144" s="92">
        <v>1437239.0717688974</v>
      </c>
      <c r="L144" s="92">
        <v>12848466.260439768</v>
      </c>
    </row>
    <row r="145" spans="2:14" x14ac:dyDescent="0.25">
      <c r="B145" s="8">
        <f t="shared" si="21"/>
        <v>42217</v>
      </c>
      <c r="C145" s="92">
        <v>148517.20309208363</v>
      </c>
      <c r="D145" s="92">
        <v>14396606.661647264</v>
      </c>
      <c r="E145" s="92">
        <v>60060144.289865047</v>
      </c>
      <c r="F145" s="92">
        <v>370084653.06862545</v>
      </c>
      <c r="G145" s="92">
        <v>392210511.72060603</v>
      </c>
      <c r="H145" s="92">
        <v>44193287.164092138</v>
      </c>
      <c r="I145" s="92">
        <v>376061211.00789344</v>
      </c>
      <c r="J145" s="92">
        <v>130782.23166028508</v>
      </c>
      <c r="K145" s="92">
        <v>1476125.4423426704</v>
      </c>
      <c r="L145" s="92">
        <v>13082501.054511076</v>
      </c>
    </row>
    <row r="146" spans="2:14" x14ac:dyDescent="0.25">
      <c r="B146" s="8">
        <f t="shared" si="21"/>
        <v>42248</v>
      </c>
      <c r="C146" s="92">
        <v>148517.20309208363</v>
      </c>
      <c r="D146" s="92">
        <v>14621768.820806582</v>
      </c>
      <c r="E146" s="92">
        <v>60821698.364317991</v>
      </c>
      <c r="F146" s="92">
        <v>366471544.71472669</v>
      </c>
      <c r="G146" s="92">
        <v>396769920.23560417</v>
      </c>
      <c r="H146" s="92">
        <v>44757836.983006075</v>
      </c>
      <c r="I146" s="92">
        <v>379320157.45382941</v>
      </c>
      <c r="J146" s="92">
        <v>131112.85023775624</v>
      </c>
      <c r="K146" s="92">
        <v>1514260.9263636416</v>
      </c>
      <c r="L146" s="92">
        <v>13324169.716618652</v>
      </c>
    </row>
    <row r="147" spans="2:14" x14ac:dyDescent="0.25">
      <c r="B147" s="8">
        <f t="shared" si="21"/>
        <v>42278</v>
      </c>
      <c r="C147" s="92">
        <v>148517.20309208363</v>
      </c>
      <c r="D147" s="92">
        <v>14851696.099615172</v>
      </c>
      <c r="E147" s="92">
        <v>61522741.537396014</v>
      </c>
      <c r="F147" s="92">
        <v>370558835.3000465</v>
      </c>
      <c r="G147" s="92">
        <v>400584112.99950635</v>
      </c>
      <c r="H147" s="92">
        <v>45299859.62571571</v>
      </c>
      <c r="I147" s="92">
        <v>382172156.64519823</v>
      </c>
      <c r="J147" s="92">
        <v>131443.7267057717</v>
      </c>
      <c r="K147" s="92">
        <v>1553804.9603141972</v>
      </c>
      <c r="L147" s="92">
        <v>13520910.803060049</v>
      </c>
    </row>
    <row r="148" spans="2:14" x14ac:dyDescent="0.25">
      <c r="B148" s="8">
        <f t="shared" si="21"/>
        <v>42309</v>
      </c>
      <c r="C148" s="92">
        <v>148517.20309208363</v>
      </c>
      <c r="D148" s="92">
        <v>15074320.664658645</v>
      </c>
      <c r="E148" s="92">
        <v>62355316.303704292</v>
      </c>
      <c r="F148" s="92">
        <v>371642261.79587913</v>
      </c>
      <c r="G148" s="92">
        <v>404630344.82676202</v>
      </c>
      <c r="H148" s="92">
        <v>45524610.586819887</v>
      </c>
      <c r="I148" s="92">
        <v>383692438.00006479</v>
      </c>
      <c r="J148" s="92">
        <v>131763.16773074112</v>
      </c>
      <c r="K148" s="92">
        <v>1587270.8472169412</v>
      </c>
      <c r="L148" s="92">
        <v>13710590.788015682</v>
      </c>
    </row>
    <row r="149" spans="2:14" x14ac:dyDescent="0.25">
      <c r="B149" s="8">
        <f t="shared" si="21"/>
        <v>42339</v>
      </c>
      <c r="C149" s="92">
        <v>148517.20309208363</v>
      </c>
      <c r="D149" s="92">
        <v>15300445.326968212</v>
      </c>
      <c r="E149" s="92">
        <v>62832871.219635673</v>
      </c>
      <c r="F149" s="92">
        <v>372504539.64354354</v>
      </c>
      <c r="G149" s="92">
        <v>406863963.81291598</v>
      </c>
      <c r="H149" s="92">
        <v>46334041.093138769</v>
      </c>
      <c r="I149" s="92">
        <v>386000140.09468102</v>
      </c>
      <c r="J149" s="92">
        <v>132074.21772594441</v>
      </c>
      <c r="K149" s="92">
        <v>1627344.7828261126</v>
      </c>
      <c r="L149" s="92">
        <v>13852616.302390257</v>
      </c>
      <c r="M149" s="3">
        <f>SUM(C149:L149)</f>
        <v>1305596553.6969178</v>
      </c>
      <c r="N149" s="12"/>
    </row>
    <row r="151" spans="2:14" x14ac:dyDescent="0.25">
      <c r="C151" s="3"/>
      <c r="D151" s="3"/>
    </row>
    <row r="152" spans="2:14" x14ac:dyDescent="0.25">
      <c r="D152" s="3"/>
    </row>
    <row r="153" spans="2:14" x14ac:dyDescent="0.25">
      <c r="D153" s="3"/>
    </row>
    <row r="154" spans="2:14" x14ac:dyDescent="0.25">
      <c r="D154" s="3"/>
    </row>
  </sheetData>
  <pageMargins left="0.7" right="0.7" top="0.75" bottom="0.75" header="0.3" footer="0.3"/>
  <pageSetup scale="45" orientation="portrait" r:id="rId1"/>
  <headerFooter>
    <oddHeader xml:space="preserve">&amp;RTO11 Draft Annual Update 
Attachment 4
WP-Schedule 6 and 8
Page &amp;P of &amp;N
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selection sqref="A1:G1"/>
    </sheetView>
  </sheetViews>
  <sheetFormatPr defaultColWidth="9.140625" defaultRowHeight="15" x14ac:dyDescent="0.25"/>
  <cols>
    <col min="1" max="2" width="21" customWidth="1"/>
    <col min="3" max="5" width="19.140625" customWidth="1"/>
    <col min="6" max="6" width="18.5703125" customWidth="1"/>
    <col min="7" max="7" width="20.42578125" customWidth="1"/>
    <col min="9" max="10" width="15.5703125" bestFit="1" customWidth="1"/>
  </cols>
  <sheetData>
    <row r="1" spans="1:11" ht="18.75" x14ac:dyDescent="0.3">
      <c r="A1" s="78" t="s">
        <v>13</v>
      </c>
      <c r="B1" s="78"/>
      <c r="C1" s="78"/>
      <c r="D1" s="78"/>
      <c r="E1" s="78"/>
      <c r="F1" s="78"/>
      <c r="G1" s="78"/>
    </row>
    <row r="2" spans="1:11" ht="15.75" x14ac:dyDescent="0.25">
      <c r="A2" s="79" t="s">
        <v>14</v>
      </c>
      <c r="B2" s="79"/>
      <c r="C2" s="79"/>
      <c r="D2" s="79"/>
      <c r="E2" s="79"/>
      <c r="F2" s="79"/>
      <c r="G2" s="79"/>
    </row>
    <row r="3" spans="1:11" ht="15.75" x14ac:dyDescent="0.25">
      <c r="A3" s="80" t="s">
        <v>15</v>
      </c>
      <c r="B3" s="80"/>
      <c r="C3" s="81"/>
      <c r="D3" s="81"/>
      <c r="E3" s="81"/>
      <c r="F3" s="81"/>
      <c r="G3" s="81"/>
    </row>
    <row r="4" spans="1:11" x14ac:dyDescent="0.25">
      <c r="A4" s="13"/>
      <c r="B4" s="13"/>
      <c r="C4" s="14"/>
      <c r="D4" s="13"/>
      <c r="E4" s="13"/>
      <c r="F4" s="13"/>
      <c r="G4" s="13"/>
    </row>
    <row r="5" spans="1:11" x14ac:dyDescent="0.25">
      <c r="A5" s="82" t="s">
        <v>16</v>
      </c>
      <c r="B5" s="82"/>
      <c r="C5" s="82"/>
      <c r="D5" s="82"/>
      <c r="E5" s="82"/>
      <c r="F5" s="82"/>
      <c r="G5" s="82"/>
    </row>
    <row r="6" spans="1:11" ht="16.5" thickBot="1" x14ac:dyDescent="0.3">
      <c r="A6" s="77" t="s">
        <v>17</v>
      </c>
      <c r="B6" s="77"/>
      <c r="C6" s="77"/>
      <c r="D6" s="77"/>
      <c r="E6" s="77"/>
      <c r="F6" s="77"/>
      <c r="G6" s="77"/>
    </row>
    <row r="7" spans="1:11" ht="25.5" x14ac:dyDescent="0.25">
      <c r="A7" s="15"/>
      <c r="B7" s="16" t="s">
        <v>18</v>
      </c>
      <c r="C7" s="17" t="s">
        <v>19</v>
      </c>
      <c r="D7" s="17" t="s">
        <v>20</v>
      </c>
      <c r="E7" s="16" t="s">
        <v>21</v>
      </c>
      <c r="F7" s="17" t="s">
        <v>22</v>
      </c>
      <c r="G7" s="16" t="s">
        <v>23</v>
      </c>
      <c r="J7" s="18"/>
      <c r="K7" s="18"/>
    </row>
    <row r="8" spans="1:11" x14ac:dyDescent="0.25">
      <c r="A8" s="19" t="s">
        <v>24</v>
      </c>
      <c r="B8" s="19"/>
      <c r="C8" s="20"/>
      <c r="D8" s="20"/>
      <c r="E8" s="21"/>
      <c r="F8" s="20"/>
      <c r="G8" s="21"/>
    </row>
    <row r="9" spans="1:11" x14ac:dyDescent="0.25">
      <c r="A9" s="93">
        <v>352</v>
      </c>
      <c r="B9" s="94">
        <v>686827403</v>
      </c>
      <c r="C9" s="100">
        <v>686827403.82000017</v>
      </c>
      <c r="D9" s="100">
        <v>470458375.7060675</v>
      </c>
      <c r="E9" s="95">
        <f>D9/C9</f>
        <v>0.68497321610854445</v>
      </c>
      <c r="F9" s="100">
        <v>264971894.54285631</v>
      </c>
      <c r="G9" s="95">
        <f>(D9-F9)/(C9-F9)</f>
        <v>0.48710157066649568</v>
      </c>
      <c r="I9" s="3"/>
      <c r="J9" s="25"/>
      <c r="K9" s="18"/>
    </row>
    <row r="10" spans="1:11" x14ac:dyDescent="0.25">
      <c r="A10" s="93">
        <v>353</v>
      </c>
      <c r="B10" s="104">
        <v>5247711806</v>
      </c>
      <c r="C10" s="125">
        <v>5247711807.04</v>
      </c>
      <c r="D10" s="125">
        <v>3030177246.8090091</v>
      </c>
      <c r="E10" s="96">
        <f>D10/C10</f>
        <v>0.57742828841018179</v>
      </c>
      <c r="F10" s="125">
        <v>1088383902.9447432</v>
      </c>
      <c r="G10" s="96">
        <f>(D10-F10)/(C10-F10)</f>
        <v>0.46685267154637755</v>
      </c>
      <c r="I10" s="3"/>
      <c r="J10" s="25"/>
      <c r="K10" s="18"/>
    </row>
    <row r="11" spans="1:11" x14ac:dyDescent="0.25">
      <c r="A11" s="97" t="s">
        <v>25</v>
      </c>
      <c r="B11" s="98">
        <f>SUM(B9:B10)</f>
        <v>5934539209</v>
      </c>
      <c r="C11" s="98">
        <f>SUM(C9:C10)</f>
        <v>5934539210.8600006</v>
      </c>
      <c r="D11" s="98">
        <f>SUM(D9:D10)</f>
        <v>3500635622.5150766</v>
      </c>
      <c r="E11" s="95">
        <f>D11/C11</f>
        <v>0.58987488297474466</v>
      </c>
      <c r="F11" s="98">
        <f>+F9+F10</f>
        <v>1353355797.4875994</v>
      </c>
      <c r="G11" s="95">
        <f>(D11-F11)/(C11-F11)</f>
        <v>0.46871727919899514</v>
      </c>
    </row>
    <row r="12" spans="1:11" x14ac:dyDescent="0.25">
      <c r="A12" s="99"/>
      <c r="B12" s="99"/>
      <c r="C12" s="100"/>
      <c r="D12" s="100"/>
      <c r="E12" s="95"/>
      <c r="F12" s="100"/>
      <c r="G12" s="95"/>
    </row>
    <row r="13" spans="1:11" x14ac:dyDescent="0.25">
      <c r="A13" s="101" t="s">
        <v>26</v>
      </c>
      <c r="B13" s="101"/>
      <c r="C13" s="100"/>
      <c r="D13" s="100"/>
      <c r="E13" s="102"/>
      <c r="F13" s="100"/>
      <c r="G13" s="102"/>
    </row>
    <row r="14" spans="1:11" x14ac:dyDescent="0.25">
      <c r="A14" s="93">
        <v>350</v>
      </c>
      <c r="B14" s="104">
        <v>328430727</v>
      </c>
      <c r="C14" s="125">
        <v>328430727.72000003</v>
      </c>
      <c r="D14" s="125">
        <v>241049134.60847738</v>
      </c>
      <c r="E14" s="96">
        <f>D14/C14</f>
        <v>0.73394208965118868</v>
      </c>
      <c r="F14" s="125">
        <v>103455460.43000001</v>
      </c>
      <c r="G14" s="96">
        <f>(D14-F14)/(C14-F14)</f>
        <v>0.61159466920919314</v>
      </c>
      <c r="I14" s="3"/>
      <c r="J14" s="25"/>
    </row>
    <row r="15" spans="1:11" x14ac:dyDescent="0.25">
      <c r="A15" s="101" t="s">
        <v>27</v>
      </c>
      <c r="B15" s="98">
        <f>B11+B14</f>
        <v>6262969936</v>
      </c>
      <c r="C15" s="98">
        <f>C11+C14</f>
        <v>6262969938.5800009</v>
      </c>
      <c r="D15" s="98">
        <f>D11+D14</f>
        <v>3741684757.1235542</v>
      </c>
      <c r="E15" s="95">
        <f>D15/C15</f>
        <v>0.59742978072985997</v>
      </c>
      <c r="F15" s="98">
        <f>F11+F14</f>
        <v>1456811257.9175994</v>
      </c>
      <c r="G15" s="95">
        <f>(D15-F15)/(C15-F15)</f>
        <v>0.4754053394864286</v>
      </c>
    </row>
    <row r="16" spans="1:11" x14ac:dyDescent="0.25">
      <c r="A16" s="99"/>
      <c r="B16" s="99"/>
      <c r="C16" s="100"/>
      <c r="D16" s="100"/>
      <c r="E16" s="95"/>
      <c r="F16" s="100"/>
      <c r="G16" s="95"/>
    </row>
    <row r="17" spans="1:10" x14ac:dyDescent="0.25">
      <c r="A17" s="101" t="s">
        <v>28</v>
      </c>
      <c r="B17" s="101"/>
      <c r="C17" s="100"/>
      <c r="D17" s="100"/>
      <c r="E17" s="103"/>
      <c r="F17" s="100"/>
      <c r="G17" s="103"/>
    </row>
    <row r="18" spans="1:10" x14ac:dyDescent="0.25">
      <c r="A18" s="93">
        <v>354</v>
      </c>
      <c r="B18" s="94">
        <v>2259972825</v>
      </c>
      <c r="C18" s="100">
        <v>2259972825.6399999</v>
      </c>
      <c r="D18" s="100">
        <v>2164622762.8245416</v>
      </c>
      <c r="E18" s="95">
        <f t="shared" ref="E18:E24" si="0">D18/C18</f>
        <v>0.95780919941439735</v>
      </c>
      <c r="F18" s="100">
        <v>1705207063.9718261</v>
      </c>
      <c r="G18" s="95">
        <f t="shared" ref="G18:G24" si="1">(D18-F18)/(C18-F18)</f>
        <v>0.82812554522337167</v>
      </c>
      <c r="I18" s="3"/>
      <c r="J18" s="25"/>
    </row>
    <row r="19" spans="1:10" x14ac:dyDescent="0.25">
      <c r="A19" s="93">
        <v>355</v>
      </c>
      <c r="B19" s="94">
        <v>1008567359</v>
      </c>
      <c r="C19" s="100">
        <v>1008567359.33</v>
      </c>
      <c r="D19" s="100">
        <v>310678566.28323245</v>
      </c>
      <c r="E19" s="95">
        <f t="shared" si="0"/>
        <v>0.30803948135860643</v>
      </c>
      <c r="F19" s="100">
        <v>149246224.34000003</v>
      </c>
      <c r="G19" s="95">
        <f t="shared" si="1"/>
        <v>0.18786031830243652</v>
      </c>
      <c r="I19" s="3"/>
      <c r="J19" s="25"/>
    </row>
    <row r="20" spans="1:10" x14ac:dyDescent="0.25">
      <c r="A20" s="93">
        <v>356</v>
      </c>
      <c r="B20" s="94">
        <v>1482107625</v>
      </c>
      <c r="C20" s="100">
        <v>1482107623.72</v>
      </c>
      <c r="D20" s="100">
        <v>1239646180.7050807</v>
      </c>
      <c r="E20" s="95">
        <f t="shared" si="0"/>
        <v>0.83640766761164365</v>
      </c>
      <c r="F20" s="100">
        <v>827237631.93719709</v>
      </c>
      <c r="G20" s="95">
        <f t="shared" si="1"/>
        <v>0.62975636987908412</v>
      </c>
      <c r="I20" s="3"/>
      <c r="J20" s="25"/>
    </row>
    <row r="21" spans="1:10" x14ac:dyDescent="0.25">
      <c r="A21" s="93">
        <v>357</v>
      </c>
      <c r="B21" s="94">
        <v>61087062</v>
      </c>
      <c r="C21" s="100">
        <v>61087062.369999997</v>
      </c>
      <c r="D21" s="100">
        <v>221416.38459709552</v>
      </c>
      <c r="E21" s="95">
        <f t="shared" si="0"/>
        <v>3.6246035740922062E-3</v>
      </c>
      <c r="F21" s="100">
        <v>0</v>
      </c>
      <c r="G21" s="95">
        <f t="shared" si="1"/>
        <v>3.6246035740922062E-3</v>
      </c>
      <c r="I21" s="3"/>
      <c r="J21" s="25"/>
    </row>
    <row r="22" spans="1:10" x14ac:dyDescent="0.25">
      <c r="A22" s="93">
        <v>358</v>
      </c>
      <c r="B22" s="94">
        <v>268612323</v>
      </c>
      <c r="C22" s="100">
        <v>268612322.58999997</v>
      </c>
      <c r="D22" s="100">
        <v>13011928.174370928</v>
      </c>
      <c r="E22" s="95">
        <f t="shared" si="0"/>
        <v>4.8441292822711854E-2</v>
      </c>
      <c r="F22" s="100">
        <v>11017486.739999998</v>
      </c>
      <c r="G22" s="95">
        <f t="shared" si="1"/>
        <v>7.742552088786098E-3</v>
      </c>
      <c r="I22" s="3"/>
      <c r="J22" s="25"/>
    </row>
    <row r="23" spans="1:10" x14ac:dyDescent="0.25">
      <c r="A23" s="93">
        <v>359</v>
      </c>
      <c r="B23" s="104">
        <v>194018041</v>
      </c>
      <c r="C23" s="125">
        <v>194018040.61000001</v>
      </c>
      <c r="D23" s="125">
        <v>187087540.77399367</v>
      </c>
      <c r="E23" s="96">
        <f t="shared" si="0"/>
        <v>0.96427909582935389</v>
      </c>
      <c r="F23" s="125">
        <v>147473890.09059188</v>
      </c>
      <c r="G23" s="96">
        <f t="shared" si="1"/>
        <v>0.85109837093027529</v>
      </c>
      <c r="I23" s="3"/>
      <c r="J23" s="25"/>
    </row>
    <row r="24" spans="1:10" x14ac:dyDescent="0.25">
      <c r="A24" s="97" t="s">
        <v>29</v>
      </c>
      <c r="B24" s="100">
        <f>SUM(B18:B23)</f>
        <v>5274365235</v>
      </c>
      <c r="C24" s="100">
        <f>SUM(C18:C23)</f>
        <v>5274365234.2599993</v>
      </c>
      <c r="D24" s="105">
        <f>SUM(D18:D23)</f>
        <v>3915268395.1458163</v>
      </c>
      <c r="E24" s="95">
        <f t="shared" si="0"/>
        <v>0.74232030230176771</v>
      </c>
      <c r="F24" s="105">
        <f>SUM(F18:F23)</f>
        <v>2840182297.0796151</v>
      </c>
      <c r="G24" s="95">
        <f t="shared" si="1"/>
        <v>0.44166199739758194</v>
      </c>
    </row>
    <row r="25" spans="1:10" x14ac:dyDescent="0.25">
      <c r="A25" s="106"/>
      <c r="B25" s="106"/>
      <c r="C25" s="100"/>
      <c r="D25" s="100"/>
      <c r="E25" s="107"/>
      <c r="F25" s="100"/>
      <c r="G25" s="107"/>
    </row>
    <row r="26" spans="1:10" ht="15.75" thickBot="1" x14ac:dyDescent="0.3">
      <c r="A26" s="108" t="s">
        <v>30</v>
      </c>
      <c r="B26" s="109">
        <f>B24+B15</f>
        <v>11537335171</v>
      </c>
      <c r="C26" s="109">
        <f>C24+C15</f>
        <v>11537335172.84</v>
      </c>
      <c r="D26" s="109">
        <f>D24+D15</f>
        <v>7656953152.269371</v>
      </c>
      <c r="E26" s="110">
        <f>D26/C26</f>
        <v>0.66366739264839747</v>
      </c>
      <c r="F26" s="109">
        <f>F24+F15</f>
        <v>4296993554.9972143</v>
      </c>
      <c r="G26" s="110">
        <f>(D26-F26)/(C26-F26)</f>
        <v>0.46406092068805388</v>
      </c>
    </row>
    <row r="27" spans="1:10" x14ac:dyDescent="0.25">
      <c r="A27" s="106"/>
      <c r="B27" s="106"/>
      <c r="C27" s="111"/>
      <c r="D27" s="111"/>
      <c r="E27" s="112"/>
      <c r="F27" s="111"/>
      <c r="G27" s="103"/>
    </row>
    <row r="28" spans="1:10" ht="16.5" thickBot="1" x14ac:dyDescent="0.3">
      <c r="A28" s="113" t="s">
        <v>31</v>
      </c>
      <c r="B28" s="113"/>
      <c r="C28" s="113"/>
      <c r="D28" s="113"/>
      <c r="E28" s="113"/>
      <c r="F28" s="53"/>
      <c r="G28" s="53"/>
    </row>
    <row r="29" spans="1:10" ht="25.5" x14ac:dyDescent="0.25">
      <c r="A29" s="114"/>
      <c r="B29" s="114"/>
      <c r="C29" s="115" t="s">
        <v>19</v>
      </c>
      <c r="D29" s="115" t="s">
        <v>20</v>
      </c>
      <c r="E29" s="116" t="s">
        <v>21</v>
      </c>
      <c r="F29" s="115"/>
      <c r="G29" s="116"/>
    </row>
    <row r="30" spans="1:10" x14ac:dyDescent="0.25">
      <c r="A30" s="117" t="s">
        <v>32</v>
      </c>
      <c r="B30" s="117"/>
      <c r="C30" s="111"/>
      <c r="D30" s="111"/>
      <c r="E30" s="112"/>
      <c r="F30" s="111"/>
      <c r="G30" s="112"/>
    </row>
    <row r="31" spans="1:10" x14ac:dyDescent="0.25">
      <c r="A31" s="93">
        <v>360</v>
      </c>
      <c r="B31" s="94">
        <v>115272068</v>
      </c>
      <c r="C31" s="100">
        <v>115272068</v>
      </c>
      <c r="D31" s="100">
        <v>0</v>
      </c>
      <c r="E31" s="95">
        <f>D31/C31</f>
        <v>0</v>
      </c>
      <c r="F31" s="100">
        <v>0</v>
      </c>
      <c r="G31" s="95">
        <f>(D31-F31)/(C31-F31)</f>
        <v>0</v>
      </c>
      <c r="I31" s="3"/>
    </row>
    <row r="32" spans="1:10" x14ac:dyDescent="0.25">
      <c r="A32" s="101" t="s">
        <v>33</v>
      </c>
      <c r="B32" s="101"/>
      <c r="C32" s="100"/>
      <c r="D32" s="100"/>
      <c r="E32" s="95"/>
      <c r="F32" s="100"/>
      <c r="G32" s="95"/>
    </row>
    <row r="33" spans="1:9" x14ac:dyDescent="0.25">
      <c r="A33" s="93">
        <v>361</v>
      </c>
      <c r="B33" s="94">
        <v>576705979</v>
      </c>
      <c r="C33" s="100">
        <v>576705979</v>
      </c>
      <c r="D33" s="100">
        <v>0</v>
      </c>
      <c r="E33" s="95">
        <f>D33/C33</f>
        <v>0</v>
      </c>
      <c r="F33" s="100">
        <v>0</v>
      </c>
      <c r="G33" s="95">
        <f>(D33-F33)/(C33-F33)</f>
        <v>0</v>
      </c>
      <c r="I33" s="3"/>
    </row>
    <row r="34" spans="1:9" x14ac:dyDescent="0.25">
      <c r="A34" s="93">
        <v>362</v>
      </c>
      <c r="B34" s="104">
        <v>2244270529</v>
      </c>
      <c r="C34" s="125">
        <v>2244270529</v>
      </c>
      <c r="D34" s="125">
        <v>0</v>
      </c>
      <c r="E34" s="96">
        <f>D34/C34</f>
        <v>0</v>
      </c>
      <c r="F34" s="125">
        <v>0</v>
      </c>
      <c r="G34" s="96">
        <f>(D34-F34)/(C34-F34)</f>
        <v>0</v>
      </c>
      <c r="I34" s="3"/>
    </row>
    <row r="35" spans="1:9" x14ac:dyDescent="0.25">
      <c r="A35" s="118" t="s">
        <v>34</v>
      </c>
      <c r="B35" s="98">
        <f>SUM(B33:B34)</f>
        <v>2820976508</v>
      </c>
      <c r="C35" s="98">
        <f>SUM(C33:C34)</f>
        <v>2820976508</v>
      </c>
      <c r="D35" s="98">
        <f>SUM(D33:D34)</f>
        <v>0</v>
      </c>
      <c r="E35" s="95">
        <f>D35/C35</f>
        <v>0</v>
      </c>
      <c r="F35" s="98">
        <f>SUM(F33:F34)</f>
        <v>0</v>
      </c>
      <c r="G35" s="95">
        <f>(D35-F35)/(C35-F35)</f>
        <v>0</v>
      </c>
    </row>
    <row r="36" spans="1:9" x14ac:dyDescent="0.25">
      <c r="A36" s="118"/>
      <c r="B36" s="118"/>
      <c r="C36" s="100"/>
      <c r="D36" s="100"/>
      <c r="E36" s="107"/>
      <c r="F36" s="100"/>
      <c r="G36" s="107"/>
      <c r="I36" s="3"/>
    </row>
    <row r="37" spans="1:9" ht="26.25" thickBot="1" x14ac:dyDescent="0.3">
      <c r="A37" s="119" t="s">
        <v>35</v>
      </c>
      <c r="B37" s="120">
        <f>B35+B31</f>
        <v>2936248576</v>
      </c>
      <c r="C37" s="120">
        <f>C35+C31</f>
        <v>2936248576</v>
      </c>
      <c r="D37" s="120">
        <f>D35+D31</f>
        <v>0</v>
      </c>
      <c r="E37" s="110">
        <f>D37/C37</f>
        <v>0</v>
      </c>
      <c r="F37" s="120">
        <f>F35+F31</f>
        <v>0</v>
      </c>
      <c r="G37" s="110">
        <f>(D37-F37)/(C37-F37)</f>
        <v>0</v>
      </c>
      <c r="I37" s="3"/>
    </row>
    <row r="38" spans="1:9" ht="15.75" thickBot="1" x14ac:dyDescent="0.3">
      <c r="A38" s="121"/>
      <c r="B38" s="121"/>
      <c r="C38" s="100"/>
      <c r="D38" s="100"/>
      <c r="E38" s="121"/>
      <c r="F38" s="100"/>
      <c r="G38" s="121"/>
      <c r="I38" s="45"/>
    </row>
    <row r="39" spans="1:9" ht="26.25" thickBot="1" x14ac:dyDescent="0.3">
      <c r="A39" s="122" t="s">
        <v>36</v>
      </c>
      <c r="B39" s="123">
        <f>B37+B26</f>
        <v>14473583747</v>
      </c>
      <c r="C39" s="123">
        <f>C37+C26</f>
        <v>14473583748.84</v>
      </c>
      <c r="D39" s="123">
        <f>D37+D26</f>
        <v>7656953152.269371</v>
      </c>
      <c r="E39" s="124">
        <f>D39/C39</f>
        <v>0.52902952614503962</v>
      </c>
      <c r="F39" s="123">
        <f>F37+F26</f>
        <v>4296993554.9972143</v>
      </c>
      <c r="G39" s="124">
        <f>(D39-F39)/(C39-F39)</f>
        <v>0.33016555970830552</v>
      </c>
      <c r="I39" s="3"/>
    </row>
    <row r="40" spans="1:9" x14ac:dyDescent="0.25">
      <c r="A40" s="53"/>
      <c r="B40" s="53"/>
      <c r="C40" s="53"/>
      <c r="D40" s="53"/>
      <c r="E40" s="53"/>
      <c r="F40" s="53"/>
      <c r="G40" s="53"/>
    </row>
    <row r="41" spans="1:9" x14ac:dyDescent="0.25">
      <c r="A41" s="53"/>
      <c r="B41" s="53"/>
      <c r="C41" s="53"/>
      <c r="D41" s="53"/>
      <c r="E41" s="53"/>
      <c r="F41" s="53"/>
      <c r="G41" s="53"/>
    </row>
    <row r="42" spans="1:9" x14ac:dyDescent="0.25">
      <c r="A42" s="53"/>
      <c r="B42" s="53"/>
      <c r="C42" s="53"/>
      <c r="D42" s="53"/>
      <c r="E42" s="53"/>
      <c r="F42" s="53"/>
      <c r="G42" s="53"/>
    </row>
    <row r="43" spans="1:9" x14ac:dyDescent="0.25">
      <c r="A43" s="53"/>
      <c r="B43" s="53"/>
      <c r="C43" s="53"/>
      <c r="D43" s="53"/>
      <c r="E43" s="53"/>
      <c r="F43" s="53"/>
      <c r="G43" s="53"/>
    </row>
    <row r="44" spans="1:9" x14ac:dyDescent="0.25">
      <c r="A44" s="53"/>
      <c r="B44" s="53"/>
      <c r="C44" s="53"/>
      <c r="D44" s="53"/>
      <c r="E44" s="53"/>
      <c r="F44" s="53"/>
      <c r="G44" s="53"/>
    </row>
    <row r="45" spans="1:9" x14ac:dyDescent="0.25">
      <c r="A45" s="53"/>
      <c r="B45" s="53"/>
      <c r="C45" s="53"/>
      <c r="D45" s="53"/>
      <c r="E45" s="53"/>
      <c r="F45" s="53"/>
      <c r="G45" s="53"/>
    </row>
    <row r="46" spans="1:9" x14ac:dyDescent="0.25">
      <c r="A46" s="53"/>
      <c r="B46" s="53"/>
      <c r="C46" s="53"/>
      <c r="D46" s="53"/>
      <c r="E46" s="53"/>
      <c r="F46" s="53"/>
      <c r="G46" s="53"/>
    </row>
    <row r="47" spans="1:9" x14ac:dyDescent="0.25">
      <c r="A47" s="53"/>
      <c r="B47" s="53"/>
      <c r="C47" s="53"/>
      <c r="D47" s="53"/>
      <c r="E47" s="53"/>
      <c r="F47" s="53"/>
      <c r="G47" s="53"/>
    </row>
    <row r="48" spans="1:9" x14ac:dyDescent="0.25">
      <c r="A48" s="53"/>
      <c r="B48" s="53"/>
      <c r="C48" s="53"/>
      <c r="D48" s="53"/>
      <c r="E48" s="53"/>
      <c r="F48" s="53"/>
      <c r="G48" s="53"/>
    </row>
    <row r="49" spans="1:7" x14ac:dyDescent="0.25">
      <c r="A49" s="53"/>
      <c r="B49" s="53"/>
      <c r="C49" s="53"/>
      <c r="D49" s="53"/>
      <c r="E49" s="53"/>
      <c r="F49" s="53"/>
      <c r="G49" s="53"/>
    </row>
    <row r="50" spans="1:7" x14ac:dyDescent="0.25">
      <c r="A50" s="53"/>
      <c r="B50" s="53"/>
      <c r="C50" s="53"/>
      <c r="D50" s="53"/>
      <c r="E50" s="53"/>
      <c r="F50" s="53"/>
      <c r="G50" s="53"/>
    </row>
    <row r="51" spans="1:7" x14ac:dyDescent="0.25">
      <c r="A51" s="53"/>
      <c r="B51" s="53"/>
      <c r="C51" s="53"/>
      <c r="D51" s="53"/>
      <c r="E51" s="53"/>
      <c r="F51" s="53"/>
      <c r="G51" s="53"/>
    </row>
    <row r="52" spans="1:7" x14ac:dyDescent="0.25">
      <c r="A52" s="53"/>
      <c r="B52" s="53"/>
      <c r="C52" s="53"/>
      <c r="D52" s="53"/>
      <c r="E52" s="53"/>
      <c r="F52" s="53"/>
      <c r="G52" s="53"/>
    </row>
    <row r="53" spans="1:7" x14ac:dyDescent="0.25">
      <c r="A53" s="53"/>
      <c r="B53" s="53"/>
      <c r="C53" s="53"/>
      <c r="D53" s="53"/>
      <c r="E53" s="53"/>
      <c r="F53" s="53"/>
      <c r="G53" s="53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&amp;RTO11 Draft Annual Update 
Attachment 4
WP-Schedule 6 and 8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100" workbookViewId="0">
      <selection sqref="A1:G1"/>
    </sheetView>
  </sheetViews>
  <sheetFormatPr defaultColWidth="9.140625" defaultRowHeight="15" x14ac:dyDescent="0.25"/>
  <cols>
    <col min="1" max="2" width="21" customWidth="1"/>
    <col min="3" max="5" width="19.140625" customWidth="1"/>
    <col min="6" max="6" width="18.5703125" customWidth="1"/>
    <col min="7" max="7" width="20.42578125" customWidth="1"/>
    <col min="9" max="10" width="15.5703125" bestFit="1" customWidth="1"/>
    <col min="11" max="11" width="12.7109375" bestFit="1" customWidth="1"/>
    <col min="12" max="13" width="13.7109375" bestFit="1" customWidth="1"/>
    <col min="14" max="14" width="12.5703125" bestFit="1" customWidth="1"/>
    <col min="15" max="15" width="13.7109375" bestFit="1" customWidth="1"/>
  </cols>
  <sheetData>
    <row r="1" spans="1:15" ht="18.75" x14ac:dyDescent="0.3">
      <c r="A1" s="78" t="s">
        <v>13</v>
      </c>
      <c r="B1" s="78"/>
      <c r="C1" s="78"/>
      <c r="D1" s="78"/>
      <c r="E1" s="78"/>
      <c r="F1" s="78"/>
      <c r="G1" s="78"/>
    </row>
    <row r="2" spans="1:15" ht="15.75" x14ac:dyDescent="0.25">
      <c r="A2" s="79" t="s">
        <v>14</v>
      </c>
      <c r="B2" s="79"/>
      <c r="C2" s="79"/>
      <c r="D2" s="79"/>
      <c r="E2" s="79"/>
      <c r="F2" s="79"/>
      <c r="G2" s="79"/>
    </row>
    <row r="3" spans="1:15" ht="15.75" x14ac:dyDescent="0.25">
      <c r="A3" s="80" t="s">
        <v>37</v>
      </c>
      <c r="B3" s="80"/>
      <c r="C3" s="81"/>
      <c r="D3" s="81"/>
      <c r="E3" s="81"/>
      <c r="F3" s="81"/>
      <c r="G3" s="81"/>
    </row>
    <row r="4" spans="1:15" x14ac:dyDescent="0.25">
      <c r="A4" s="13"/>
      <c r="B4" s="13"/>
      <c r="C4" s="14"/>
      <c r="D4" s="13"/>
      <c r="E4" s="13"/>
      <c r="F4" s="13"/>
      <c r="G4" s="13"/>
    </row>
    <row r="5" spans="1:15" x14ac:dyDescent="0.25">
      <c r="A5" s="82" t="s">
        <v>16</v>
      </c>
      <c r="B5" s="82"/>
      <c r="C5" s="82"/>
      <c r="D5" s="82"/>
      <c r="E5" s="82"/>
      <c r="F5" s="82"/>
      <c r="G5" s="82"/>
    </row>
    <row r="6" spans="1:15" ht="16.5" thickBot="1" x14ac:dyDescent="0.3">
      <c r="A6" s="77" t="s">
        <v>17</v>
      </c>
      <c r="B6" s="77"/>
      <c r="C6" s="77"/>
      <c r="D6" s="77"/>
      <c r="E6" s="77"/>
      <c r="F6" s="77"/>
      <c r="G6" s="77"/>
    </row>
    <row r="7" spans="1:15" ht="25.5" x14ac:dyDescent="0.25">
      <c r="A7" s="15"/>
      <c r="B7" s="16" t="s">
        <v>18</v>
      </c>
      <c r="C7" s="17" t="s">
        <v>19</v>
      </c>
      <c r="D7" s="17" t="s">
        <v>20</v>
      </c>
      <c r="E7" s="16" t="s">
        <v>21</v>
      </c>
      <c r="F7" s="17" t="s">
        <v>22</v>
      </c>
      <c r="G7" s="16" t="s">
        <v>23</v>
      </c>
      <c r="J7" s="18"/>
      <c r="K7" s="18"/>
    </row>
    <row r="8" spans="1:15" x14ac:dyDescent="0.25">
      <c r="A8" s="19" t="s">
        <v>24</v>
      </c>
      <c r="B8" s="19"/>
      <c r="C8" s="20"/>
      <c r="D8" s="20"/>
      <c r="E8" s="21"/>
      <c r="F8" s="20"/>
      <c r="G8" s="21"/>
    </row>
    <row r="9" spans="1:15" x14ac:dyDescent="0.25">
      <c r="A9" s="22">
        <v>352</v>
      </c>
      <c r="B9" s="23">
        <v>628958104.57000017</v>
      </c>
      <c r="C9" s="100">
        <v>628958105.05000007</v>
      </c>
      <c r="D9" s="100">
        <v>428326101.32161003</v>
      </c>
      <c r="E9" s="95">
        <f>D9/C9</f>
        <v>0.68100895414577656</v>
      </c>
      <c r="F9" s="100">
        <v>259721472.30285639</v>
      </c>
      <c r="G9" s="24">
        <f>(D9-F9)/(C9-F9)</f>
        <v>0.45663028547391044</v>
      </c>
      <c r="I9" s="3"/>
      <c r="J9" s="25"/>
      <c r="K9" s="49"/>
      <c r="L9" s="50"/>
      <c r="M9" s="50"/>
      <c r="N9" s="51"/>
      <c r="O9" s="50"/>
    </row>
    <row r="10" spans="1:15" x14ac:dyDescent="0.25">
      <c r="A10" s="22">
        <v>353</v>
      </c>
      <c r="B10" s="34">
        <v>4996027820.1700001</v>
      </c>
      <c r="C10" s="125">
        <v>4996027821.5299997</v>
      </c>
      <c r="D10" s="125">
        <v>2920111450.3465052</v>
      </c>
      <c r="E10" s="96">
        <f>D10/C10</f>
        <v>0.58448662710854171</v>
      </c>
      <c r="F10" s="125">
        <v>1088783660.5247433</v>
      </c>
      <c r="G10" s="26">
        <f>(D10-F10)/(C10-F10)</f>
        <v>0.46870062743931451</v>
      </c>
      <c r="I10" s="3"/>
      <c r="J10" s="25"/>
      <c r="K10" s="18"/>
    </row>
    <row r="11" spans="1:15" x14ac:dyDescent="0.25">
      <c r="A11" s="27" t="s">
        <v>25</v>
      </c>
      <c r="B11" s="28">
        <f>SUM(B9:B10)</f>
        <v>5624985924.7399998</v>
      </c>
      <c r="C11" s="98">
        <f>SUM(C9:C10)</f>
        <v>5624985926.5799999</v>
      </c>
      <c r="D11" s="98">
        <f>SUM(D9:D10)</f>
        <v>3348437551.6681151</v>
      </c>
      <c r="E11" s="95">
        <f>D11/C11</f>
        <v>0.5952792763170468</v>
      </c>
      <c r="F11" s="98">
        <f>+F9+F10</f>
        <v>1348505132.8275998</v>
      </c>
      <c r="G11" s="24">
        <f>(D11-F11)/(C11-F11)</f>
        <v>0.46765845920838889</v>
      </c>
    </row>
    <row r="12" spans="1:15" x14ac:dyDescent="0.25">
      <c r="A12" s="29"/>
      <c r="B12" s="29"/>
      <c r="C12" s="100"/>
      <c r="D12" s="100"/>
      <c r="E12" s="95"/>
      <c r="F12" s="100"/>
      <c r="G12" s="24"/>
    </row>
    <row r="13" spans="1:15" x14ac:dyDescent="0.25">
      <c r="A13" s="31" t="s">
        <v>26</v>
      </c>
      <c r="B13" s="31"/>
      <c r="C13" s="100"/>
      <c r="D13" s="100"/>
      <c r="E13" s="102"/>
      <c r="F13" s="100"/>
      <c r="G13" s="32"/>
    </row>
    <row r="14" spans="1:15" x14ac:dyDescent="0.25">
      <c r="A14" s="22">
        <v>350</v>
      </c>
      <c r="B14" s="34">
        <v>320113710.56</v>
      </c>
      <c r="C14" s="125">
        <v>320113711.50999999</v>
      </c>
      <c r="D14" s="125">
        <v>234181201.72349346</v>
      </c>
      <c r="E14" s="96">
        <f>D14/C14</f>
        <v>0.73155629797562705</v>
      </c>
      <c r="F14" s="125">
        <v>103348179.95999999</v>
      </c>
      <c r="G14" s="26">
        <f>(D14-F14)/(C14-F14)</f>
        <v>0.60356930748150328</v>
      </c>
      <c r="I14" s="3"/>
      <c r="J14" s="25"/>
    </row>
    <row r="15" spans="1:15" x14ac:dyDescent="0.25">
      <c r="A15" s="31" t="s">
        <v>27</v>
      </c>
      <c r="B15" s="28">
        <f>B11+B14</f>
        <v>5945099635.3000002</v>
      </c>
      <c r="C15" s="98">
        <f>C11+C14</f>
        <v>5945099638.0900002</v>
      </c>
      <c r="D15" s="98">
        <f>D11+D14</f>
        <v>3582618753.3916087</v>
      </c>
      <c r="E15" s="95">
        <f>D15/C15</f>
        <v>0.60261710845650474</v>
      </c>
      <c r="F15" s="98">
        <f>F11+F14</f>
        <v>1451853312.7875998</v>
      </c>
      <c r="G15" s="24">
        <f>(D15-F15)/(C15-F15)</f>
        <v>0.47421514120096808</v>
      </c>
    </row>
    <row r="16" spans="1:15" x14ac:dyDescent="0.25">
      <c r="A16" s="29"/>
      <c r="B16" s="29"/>
      <c r="C16" s="100"/>
      <c r="D16" s="100"/>
      <c r="E16" s="95"/>
      <c r="F16" s="100"/>
      <c r="G16" s="24"/>
    </row>
    <row r="17" spans="1:10" x14ac:dyDescent="0.25">
      <c r="A17" s="31" t="s">
        <v>28</v>
      </c>
      <c r="B17" s="31"/>
      <c r="C17" s="100"/>
      <c r="D17" s="100"/>
      <c r="E17" s="103"/>
      <c r="F17" s="100"/>
      <c r="G17" s="33"/>
    </row>
    <row r="18" spans="1:10" x14ac:dyDescent="0.25">
      <c r="A18" s="22">
        <v>354</v>
      </c>
      <c r="B18" s="23">
        <v>1883502324.7199998</v>
      </c>
      <c r="C18" s="100">
        <v>1883502324.9000003</v>
      </c>
      <c r="D18" s="100">
        <v>1785929479.0087991</v>
      </c>
      <c r="E18" s="95">
        <f t="shared" ref="E18:E24" si="0">D18/C18</f>
        <v>0.94819605763089165</v>
      </c>
      <c r="F18" s="100">
        <v>1341049283.2818258</v>
      </c>
      <c r="G18" s="24">
        <f t="shared" ref="G18:G24" si="1">(D18-F18)/(C18-F18)</f>
        <v>0.82012664985685257</v>
      </c>
      <c r="I18" s="3"/>
      <c r="J18" s="25"/>
    </row>
    <row r="19" spans="1:10" x14ac:dyDescent="0.25">
      <c r="A19" s="22">
        <v>355</v>
      </c>
      <c r="B19" s="23">
        <v>838670098.65999997</v>
      </c>
      <c r="C19" s="100">
        <v>838670097.74000001</v>
      </c>
      <c r="D19" s="100">
        <v>230528300.50074962</v>
      </c>
      <c r="E19" s="95">
        <f t="shared" si="0"/>
        <v>0.27487363758641692</v>
      </c>
      <c r="F19" s="100">
        <v>80285379.950000018</v>
      </c>
      <c r="G19" s="24">
        <f t="shared" si="1"/>
        <v>0.1981091087760454</v>
      </c>
      <c r="I19" s="3"/>
      <c r="J19" s="25"/>
    </row>
    <row r="20" spans="1:10" x14ac:dyDescent="0.25">
      <c r="A20" s="22">
        <v>356</v>
      </c>
      <c r="B20" s="23">
        <v>1275427829.8400002</v>
      </c>
      <c r="C20" s="100">
        <v>1275427829.05</v>
      </c>
      <c r="D20" s="100">
        <v>1044386520.5319836</v>
      </c>
      <c r="E20" s="95">
        <f t="shared" si="0"/>
        <v>0.81885191521177092</v>
      </c>
      <c r="F20" s="100">
        <v>655485929.3871969</v>
      </c>
      <c r="G20" s="24">
        <f t="shared" si="1"/>
        <v>0.6273178040656977</v>
      </c>
      <c r="I20" s="3"/>
      <c r="J20" s="25"/>
    </row>
    <row r="21" spans="1:10" x14ac:dyDescent="0.25">
      <c r="A21" s="22">
        <v>357</v>
      </c>
      <c r="B21" s="23">
        <v>56304666.010000005</v>
      </c>
      <c r="C21" s="100">
        <v>56304666.450000003</v>
      </c>
      <c r="D21" s="100">
        <v>217200.87850578071</v>
      </c>
      <c r="E21" s="95">
        <f t="shared" si="0"/>
        <v>3.8575999504172659E-3</v>
      </c>
      <c r="F21" s="100">
        <v>0</v>
      </c>
      <c r="G21" s="24">
        <f t="shared" si="1"/>
        <v>3.8575999504172659E-3</v>
      </c>
      <c r="I21" s="3"/>
      <c r="J21" s="25"/>
    </row>
    <row r="22" spans="1:10" x14ac:dyDescent="0.25">
      <c r="A22" s="22">
        <v>358</v>
      </c>
      <c r="B22" s="23">
        <v>248470086.07999998</v>
      </c>
      <c r="C22" s="100">
        <v>248470085.84</v>
      </c>
      <c r="D22" s="100">
        <v>12994313.505309969</v>
      </c>
      <c r="E22" s="95">
        <f t="shared" si="0"/>
        <v>5.2297295512979923E-2</v>
      </c>
      <c r="F22" s="100">
        <v>11017486.739999998</v>
      </c>
      <c r="G22" s="24">
        <f t="shared" si="1"/>
        <v>8.3251426718536636E-3</v>
      </c>
      <c r="I22" s="3"/>
      <c r="J22" s="25"/>
    </row>
    <row r="23" spans="1:10" x14ac:dyDescent="0.25">
      <c r="A23" s="22">
        <v>359</v>
      </c>
      <c r="B23" s="34">
        <v>86695549.830000013</v>
      </c>
      <c r="C23" s="125">
        <v>86695549.810000017</v>
      </c>
      <c r="D23" s="125">
        <v>79700253.931008279</v>
      </c>
      <c r="E23" s="96">
        <f t="shared" si="0"/>
        <v>0.91931193822148349</v>
      </c>
      <c r="F23" s="125">
        <v>43884492.530591875</v>
      </c>
      <c r="G23" s="26">
        <f t="shared" si="1"/>
        <v>0.83660072131980645</v>
      </c>
      <c r="I23" s="3"/>
      <c r="J23" s="25"/>
    </row>
    <row r="24" spans="1:10" x14ac:dyDescent="0.25">
      <c r="A24" s="27" t="s">
        <v>29</v>
      </c>
      <c r="B24" s="30">
        <f>SUM(B18:B23)</f>
        <v>4389070555.1400003</v>
      </c>
      <c r="C24" s="30">
        <f>SUM(C18:C23)</f>
        <v>4389070553.7900009</v>
      </c>
      <c r="D24" s="35">
        <f>SUM(D18:D23)</f>
        <v>3153756068.3563566</v>
      </c>
      <c r="E24" s="24">
        <f t="shared" si="0"/>
        <v>0.71854758990671963</v>
      </c>
      <c r="F24" s="35">
        <f>SUM(F18:F23)</f>
        <v>2131722571.8896148</v>
      </c>
      <c r="G24" s="24">
        <f t="shared" si="1"/>
        <v>0.45275850452012539</v>
      </c>
    </row>
    <row r="25" spans="1:10" x14ac:dyDescent="0.25">
      <c r="A25" s="36"/>
      <c r="B25" s="36"/>
      <c r="C25" s="30"/>
      <c r="D25" s="30"/>
      <c r="E25" s="21"/>
      <c r="F25" s="30"/>
      <c r="G25" s="21"/>
    </row>
    <row r="26" spans="1:10" ht="15.75" thickBot="1" x14ac:dyDescent="0.3">
      <c r="A26" s="37" t="s">
        <v>30</v>
      </c>
      <c r="B26" s="38">
        <f>B24+B15</f>
        <v>10334170190.440001</v>
      </c>
      <c r="C26" s="38">
        <f>C24+C15</f>
        <v>10334170191.880001</v>
      </c>
      <c r="D26" s="38">
        <f>D24+D15</f>
        <v>6736374821.7479649</v>
      </c>
      <c r="E26" s="39">
        <f>D26/C26</f>
        <v>0.65185444952716398</v>
      </c>
      <c r="F26" s="38">
        <f>F24+F15</f>
        <v>3583575884.6772146</v>
      </c>
      <c r="G26" s="39">
        <f>(D26-F26)/(C26-F26)</f>
        <v>0.46704020321688705</v>
      </c>
    </row>
    <row r="27" spans="1:10" x14ac:dyDescent="0.25">
      <c r="A27" s="36"/>
      <c r="B27" s="36"/>
      <c r="C27" s="20"/>
      <c r="D27" s="20"/>
      <c r="E27" s="40"/>
      <c r="F27" s="20"/>
      <c r="G27" s="33"/>
    </row>
    <row r="28" spans="1:10" ht="16.5" thickBot="1" x14ac:dyDescent="0.3">
      <c r="A28" s="77" t="s">
        <v>31</v>
      </c>
      <c r="B28" s="77"/>
      <c r="C28" s="77"/>
      <c r="D28" s="77"/>
      <c r="E28" s="77"/>
    </row>
    <row r="29" spans="1:10" ht="25.5" x14ac:dyDescent="0.25">
      <c r="A29" s="15"/>
      <c r="B29" s="15"/>
      <c r="C29" s="17" t="s">
        <v>19</v>
      </c>
      <c r="D29" s="17" t="s">
        <v>20</v>
      </c>
      <c r="E29" s="16" t="s">
        <v>21</v>
      </c>
      <c r="F29" s="17"/>
      <c r="G29" s="16"/>
    </row>
    <row r="30" spans="1:10" x14ac:dyDescent="0.25">
      <c r="A30" s="19" t="s">
        <v>32</v>
      </c>
      <c r="B30" s="19"/>
      <c r="C30" s="20"/>
      <c r="D30" s="20"/>
      <c r="E30" s="40"/>
      <c r="F30" s="20"/>
      <c r="G30" s="40"/>
    </row>
    <row r="31" spans="1:10" x14ac:dyDescent="0.25">
      <c r="A31" s="22">
        <v>360</v>
      </c>
      <c r="B31" s="23">
        <v>106703690.30000001</v>
      </c>
      <c r="C31" s="100">
        <v>107597918.13</v>
      </c>
      <c r="D31" s="100">
        <v>0</v>
      </c>
      <c r="E31" s="95">
        <f>D31/C31</f>
        <v>0</v>
      </c>
      <c r="F31" s="100">
        <v>0</v>
      </c>
      <c r="G31" s="24">
        <f>(D31-F31)/(C31-F31)</f>
        <v>0</v>
      </c>
      <c r="I31" s="3"/>
    </row>
    <row r="32" spans="1:10" x14ac:dyDescent="0.25">
      <c r="A32" s="31" t="s">
        <v>33</v>
      </c>
      <c r="B32" s="31"/>
      <c r="C32" s="100"/>
      <c r="D32" s="100"/>
      <c r="E32" s="95"/>
      <c r="F32" s="100"/>
      <c r="G32" s="24"/>
    </row>
    <row r="33" spans="1:9" x14ac:dyDescent="0.25">
      <c r="A33" s="22">
        <v>361</v>
      </c>
      <c r="B33" s="23">
        <v>479848347.09000003</v>
      </c>
      <c r="C33" s="100">
        <v>523812731.94999999</v>
      </c>
      <c r="D33" s="100">
        <v>0</v>
      </c>
      <c r="E33" s="95">
        <f>D33/C33</f>
        <v>0</v>
      </c>
      <c r="F33" s="100">
        <v>0</v>
      </c>
      <c r="G33" s="24">
        <f>(D33-F33)/(C33-F33)</f>
        <v>0</v>
      </c>
      <c r="I33" s="3"/>
    </row>
    <row r="34" spans="1:9" x14ac:dyDescent="0.25">
      <c r="A34" s="22">
        <v>362</v>
      </c>
      <c r="B34" s="34">
        <v>1894725396.3700001</v>
      </c>
      <c r="C34" s="125">
        <v>2063717889.6700001</v>
      </c>
      <c r="D34" s="125">
        <v>0</v>
      </c>
      <c r="E34" s="96">
        <f>D34/C34</f>
        <v>0</v>
      </c>
      <c r="F34" s="125">
        <v>0</v>
      </c>
      <c r="G34" s="26">
        <f>(D34-F34)/(C34-F34)</f>
        <v>0</v>
      </c>
      <c r="I34" s="3"/>
    </row>
    <row r="35" spans="1:9" x14ac:dyDescent="0.25">
      <c r="A35" s="41" t="s">
        <v>34</v>
      </c>
      <c r="B35" s="28">
        <f>SUM(B33:B34)</f>
        <v>2374573743.46</v>
      </c>
      <c r="C35" s="28">
        <f>SUM(C33:C34)</f>
        <v>2587530621.6199999</v>
      </c>
      <c r="D35" s="28">
        <f>SUM(D33:D34)</f>
        <v>0</v>
      </c>
      <c r="E35" s="24">
        <f>D35/C35</f>
        <v>0</v>
      </c>
      <c r="F35" s="28">
        <f>SUM(F33:F34)</f>
        <v>0</v>
      </c>
      <c r="G35" s="24">
        <f>(D35-F35)/(C35-F35)</f>
        <v>0</v>
      </c>
    </row>
    <row r="36" spans="1:9" x14ac:dyDescent="0.25">
      <c r="A36" s="41"/>
      <c r="B36" s="41"/>
      <c r="C36" s="30"/>
      <c r="D36" s="30"/>
      <c r="E36" s="21"/>
      <c r="F36" s="30"/>
      <c r="G36" s="21"/>
      <c r="I36" s="3"/>
    </row>
    <row r="37" spans="1:9" ht="26.25" thickBot="1" x14ac:dyDescent="0.3">
      <c r="A37" s="42" t="s">
        <v>35</v>
      </c>
      <c r="B37" s="43">
        <f>B35+B31</f>
        <v>2481277433.7600002</v>
      </c>
      <c r="C37" s="43">
        <f>C35+C31</f>
        <v>2695128539.75</v>
      </c>
      <c r="D37" s="43">
        <f>D35+D31</f>
        <v>0</v>
      </c>
      <c r="E37" s="39">
        <f>D37/C37</f>
        <v>0</v>
      </c>
      <c r="F37" s="43">
        <f>F35+F31</f>
        <v>0</v>
      </c>
      <c r="G37" s="39">
        <f>(D37-F37)/(C37-F37)</f>
        <v>0</v>
      </c>
      <c r="I37" s="3"/>
    </row>
    <row r="38" spans="1:9" ht="15.75" thickBot="1" x14ac:dyDescent="0.3">
      <c r="A38" s="44"/>
      <c r="B38" s="44"/>
      <c r="C38" s="30"/>
      <c r="D38" s="30"/>
      <c r="E38" s="44"/>
      <c r="F38" s="30"/>
      <c r="G38" s="44"/>
      <c r="I38" s="45"/>
    </row>
    <row r="39" spans="1:9" ht="26.25" thickBot="1" x14ac:dyDescent="0.3">
      <c r="A39" s="46" t="s">
        <v>36</v>
      </c>
      <c r="B39" s="47">
        <f>B37+B26</f>
        <v>12815447624.200001</v>
      </c>
      <c r="C39" s="47">
        <f>C37+C26</f>
        <v>13029298731.630001</v>
      </c>
      <c r="D39" s="47">
        <f>D37+D26</f>
        <v>6736374821.7479649</v>
      </c>
      <c r="E39" s="48">
        <f>D39/C39</f>
        <v>0.51701745124583742</v>
      </c>
      <c r="F39" s="47">
        <f>F37+F26</f>
        <v>3583575884.6772146</v>
      </c>
      <c r="G39" s="48">
        <f>(D39-F39)/(C39-F39)</f>
        <v>0.33378058917829156</v>
      </c>
      <c r="I39" s="3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&amp;RTO11 Draft Annual Update 
Attachment 4
WP-Schedule 6 and 8
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zoomScale="85" zoomScaleNormal="85" workbookViewId="0">
      <selection activeCell="E63" sqref="E63"/>
    </sheetView>
  </sheetViews>
  <sheetFormatPr defaultRowHeight="15" x14ac:dyDescent="0.25"/>
  <cols>
    <col min="1" max="1" width="6.7109375" customWidth="1"/>
    <col min="2" max="2" width="14.28515625" bestFit="1" customWidth="1"/>
    <col min="3" max="6" width="14.7109375" customWidth="1"/>
    <col min="7" max="7" width="12.85546875" customWidth="1"/>
    <col min="8" max="8" width="11.28515625" customWidth="1"/>
    <col min="9" max="9" width="12.5703125" bestFit="1" customWidth="1"/>
    <col min="10" max="13" width="14.7109375" customWidth="1"/>
    <col min="16" max="16" width="12.5703125" bestFit="1" customWidth="1"/>
    <col min="17" max="20" width="15.140625" customWidth="1"/>
  </cols>
  <sheetData>
    <row r="1" spans="1:13" ht="18.75" x14ac:dyDescent="0.3">
      <c r="A1" s="85" t="s">
        <v>38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3" ht="18.75" x14ac:dyDescent="0.3">
      <c r="A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x14ac:dyDescent="0.25">
      <c r="A3" s="86" t="s">
        <v>39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8"/>
    </row>
    <row r="5" spans="1:13" x14ac:dyDescent="0.25">
      <c r="C5" s="89">
        <v>41974</v>
      </c>
      <c r="D5" s="90"/>
      <c r="E5" s="90"/>
      <c r="F5" s="91"/>
      <c r="J5" s="89">
        <v>42339</v>
      </c>
      <c r="K5" s="90"/>
      <c r="L5" s="90"/>
      <c r="M5" s="91"/>
    </row>
    <row r="7" spans="1:13" ht="105" customHeight="1" x14ac:dyDescent="0.25">
      <c r="A7" s="53"/>
      <c r="C7" s="54" t="s">
        <v>40</v>
      </c>
      <c r="D7" s="54" t="s">
        <v>41</v>
      </c>
      <c r="E7" s="54" t="s">
        <v>42</v>
      </c>
      <c r="F7" s="54" t="s">
        <v>8</v>
      </c>
      <c r="G7" s="53"/>
      <c r="H7" s="53"/>
      <c r="J7" s="54" t="s">
        <v>40</v>
      </c>
      <c r="K7" s="54" t="s">
        <v>41</v>
      </c>
      <c r="L7" s="54" t="s">
        <v>42</v>
      </c>
      <c r="M7" s="54" t="s">
        <v>8</v>
      </c>
    </row>
    <row r="8" spans="1:13" x14ac:dyDescent="0.25">
      <c r="A8" s="55">
        <v>350</v>
      </c>
      <c r="C8" s="11">
        <f>B53+B54</f>
        <v>3682159.5667696656</v>
      </c>
      <c r="D8" s="11">
        <f>+D53+D54</f>
        <v>-478513.53</v>
      </c>
      <c r="E8" s="11">
        <f t="shared" ref="E8:E16" si="0">F8-C8-D8</f>
        <v>15481725.613230336</v>
      </c>
      <c r="F8" s="11">
        <f>F53+F54</f>
        <v>18685371.650000002</v>
      </c>
      <c r="G8" s="10"/>
      <c r="H8" s="55">
        <v>350</v>
      </c>
      <c r="J8" s="11">
        <f>C53+C54</f>
        <v>5256282.5381293325</v>
      </c>
      <c r="K8" s="11">
        <f>E53+E54</f>
        <v>-479095.09</v>
      </c>
      <c r="L8" s="11">
        <f>M8-J8-K8</f>
        <v>17449097.611870669</v>
      </c>
      <c r="M8" s="11">
        <f>G53+G54</f>
        <v>22226285.060000002</v>
      </c>
    </row>
    <row r="9" spans="1:13" x14ac:dyDescent="0.25">
      <c r="A9" s="55">
        <v>352</v>
      </c>
      <c r="C9" s="11">
        <f>B55</f>
        <v>12477972.986908954</v>
      </c>
      <c r="D9" s="11">
        <f>D55</f>
        <v>-1751250.48</v>
      </c>
      <c r="E9" s="11">
        <f t="shared" si="0"/>
        <v>97605567.996027902</v>
      </c>
      <c r="F9" s="11">
        <f>F55</f>
        <v>108332290.50293685</v>
      </c>
      <c r="G9" s="10"/>
      <c r="H9" s="55">
        <v>352</v>
      </c>
      <c r="J9" s="11">
        <f>C55</f>
        <v>19190309.549789447</v>
      </c>
      <c r="K9" s="11">
        <f>E55</f>
        <v>-1724024.13</v>
      </c>
      <c r="L9" s="11">
        <f>M9-J9-K9</f>
        <v>93135782.210210547</v>
      </c>
      <c r="M9" s="11">
        <f>+G55</f>
        <v>110602067.63</v>
      </c>
    </row>
    <row r="10" spans="1:13" x14ac:dyDescent="0.25">
      <c r="A10" s="55">
        <v>353</v>
      </c>
      <c r="C10" s="11">
        <f t="shared" ref="C10:C16" si="1">B56</f>
        <v>68022138.168602332</v>
      </c>
      <c r="D10" s="11">
        <f t="shared" ref="D10:D16" si="2">D56</f>
        <v>35315295.149999999</v>
      </c>
      <c r="E10" s="11">
        <f t="shared" si="0"/>
        <v>554385319.09253395</v>
      </c>
      <c r="F10" s="11">
        <f t="shared" ref="F10:F16" si="3">F56</f>
        <v>657722752.41113627</v>
      </c>
      <c r="G10" s="10"/>
      <c r="H10" s="55">
        <v>353</v>
      </c>
      <c r="J10" s="11">
        <f t="shared" ref="J10:J16" si="4">C56</f>
        <v>94955905.462002978</v>
      </c>
      <c r="K10" s="11">
        <f t="shared" ref="K10:K16" si="5">E56</f>
        <v>34659083.379999995</v>
      </c>
      <c r="L10" s="11">
        <f t="shared" ref="L10:L16" si="6">M10-J10-K10</f>
        <v>520270238.56799698</v>
      </c>
      <c r="M10" s="11">
        <f t="shared" ref="M10:M16" si="7">+G56</f>
        <v>649885227.40999997</v>
      </c>
    </row>
    <row r="11" spans="1:13" x14ac:dyDescent="0.25">
      <c r="A11" s="55">
        <v>354</v>
      </c>
      <c r="C11" s="11">
        <f t="shared" si="1"/>
        <v>57607881.782240689</v>
      </c>
      <c r="D11" s="11">
        <f t="shared" si="2"/>
        <v>4675992.32</v>
      </c>
      <c r="E11" s="11">
        <f t="shared" si="0"/>
        <v>350840270.83585268</v>
      </c>
      <c r="F11" s="11">
        <f t="shared" si="3"/>
        <v>413124144.93809336</v>
      </c>
      <c r="G11" s="10"/>
      <c r="H11" s="55">
        <v>354</v>
      </c>
      <c r="J11" s="11">
        <f t="shared" si="4"/>
        <v>96628212.493386269</v>
      </c>
      <c r="K11" s="11">
        <f t="shared" si="5"/>
        <v>4638576.0700000012</v>
      </c>
      <c r="L11" s="11">
        <f t="shared" si="6"/>
        <v>369022761.11661369</v>
      </c>
      <c r="M11" s="11">
        <f t="shared" si="7"/>
        <v>470289549.67999995</v>
      </c>
    </row>
    <row r="12" spans="1:13" x14ac:dyDescent="0.25">
      <c r="A12" s="55">
        <v>355</v>
      </c>
      <c r="C12" s="11">
        <f t="shared" si="1"/>
        <v>6173549.6892742505</v>
      </c>
      <c r="D12" s="11">
        <f t="shared" si="2"/>
        <v>4114527.6199999996</v>
      </c>
      <c r="E12" s="11">
        <f t="shared" si="0"/>
        <v>140540457.77252671</v>
      </c>
      <c r="F12" s="11">
        <f t="shared" si="3"/>
        <v>150828535.08180097</v>
      </c>
      <c r="G12" s="10"/>
      <c r="H12" s="55">
        <v>355</v>
      </c>
      <c r="J12" s="11">
        <f t="shared" si="4"/>
        <v>10971150.157951836</v>
      </c>
      <c r="K12" s="11">
        <f t="shared" si="5"/>
        <v>4146495.08</v>
      </c>
      <c r="L12" s="11">
        <f t="shared" si="6"/>
        <v>166168119.68204817</v>
      </c>
      <c r="M12" s="11">
        <f t="shared" si="7"/>
        <v>181285764.92000002</v>
      </c>
    </row>
    <row r="13" spans="1:13" x14ac:dyDescent="0.25">
      <c r="A13" s="55">
        <v>356</v>
      </c>
      <c r="C13" s="11">
        <f t="shared" si="1"/>
        <v>29913365.164033189</v>
      </c>
      <c r="D13" s="11">
        <f t="shared" si="2"/>
        <v>649704.38999999873</v>
      </c>
      <c r="E13" s="11">
        <f t="shared" si="0"/>
        <v>515276203.47773528</v>
      </c>
      <c r="F13" s="11">
        <f t="shared" si="3"/>
        <v>545839273.03176844</v>
      </c>
      <c r="G13" s="10"/>
      <c r="H13" s="55">
        <v>356</v>
      </c>
      <c r="J13" s="11">
        <f t="shared" si="4"/>
        <v>53721031.063152693</v>
      </c>
      <c r="K13" s="11">
        <f t="shared" si="5"/>
        <v>478674.12000000104</v>
      </c>
      <c r="L13" s="11">
        <f t="shared" si="6"/>
        <v>526871105.68684745</v>
      </c>
      <c r="M13" s="11">
        <f t="shared" si="7"/>
        <v>581070810.87000012</v>
      </c>
    </row>
    <row r="14" spans="1:13" x14ac:dyDescent="0.25">
      <c r="A14" s="55">
        <v>357</v>
      </c>
      <c r="C14" s="11">
        <f t="shared" si="1"/>
        <v>0</v>
      </c>
      <c r="D14" s="11">
        <f t="shared" si="2"/>
        <v>66804.319999999992</v>
      </c>
      <c r="E14" s="11">
        <f t="shared" si="0"/>
        <v>16528759.861046283</v>
      </c>
      <c r="F14" s="11">
        <f t="shared" si="3"/>
        <v>16595564.181046283</v>
      </c>
      <c r="G14" s="10"/>
      <c r="H14" s="55">
        <v>357</v>
      </c>
      <c r="J14" s="11">
        <f t="shared" si="4"/>
        <v>0</v>
      </c>
      <c r="K14" s="11">
        <f t="shared" si="5"/>
        <v>66793.989999999991</v>
      </c>
      <c r="L14" s="11">
        <f>M14-J14-K14</f>
        <v>18010308.27</v>
      </c>
      <c r="M14" s="11">
        <f t="shared" si="7"/>
        <v>18077102.259999998</v>
      </c>
    </row>
    <row r="15" spans="1:13" x14ac:dyDescent="0.25">
      <c r="A15" s="55">
        <v>358</v>
      </c>
      <c r="C15" s="11">
        <f t="shared" si="1"/>
        <v>385614.93815849989</v>
      </c>
      <c r="D15" s="11">
        <f t="shared" si="2"/>
        <v>101839.29000000001</v>
      </c>
      <c r="E15" s="11">
        <f t="shared" si="0"/>
        <v>86648861.273173884</v>
      </c>
      <c r="F15" s="11">
        <f t="shared" si="3"/>
        <v>87136315.501332387</v>
      </c>
      <c r="G15" s="10"/>
      <c r="H15" s="55">
        <v>358</v>
      </c>
      <c r="J15" s="11">
        <f t="shared" si="4"/>
        <v>811991.67499649979</v>
      </c>
      <c r="K15" s="11">
        <f t="shared" si="5"/>
        <v>103595.39</v>
      </c>
      <c r="L15" s="11">
        <f t="shared" si="6"/>
        <v>91928050.295003504</v>
      </c>
      <c r="M15" s="11">
        <f t="shared" si="7"/>
        <v>92843637.359999999</v>
      </c>
    </row>
    <row r="16" spans="1:13" x14ac:dyDescent="0.25">
      <c r="A16" s="55">
        <v>359</v>
      </c>
      <c r="C16" s="11">
        <f t="shared" si="1"/>
        <v>3352355.5583364666</v>
      </c>
      <c r="D16" s="11">
        <f t="shared" si="2"/>
        <v>162489.67000000001</v>
      </c>
      <c r="E16" s="11">
        <f t="shared" si="0"/>
        <v>4659231.8034292394</v>
      </c>
      <c r="F16" s="11">
        <f t="shared" si="3"/>
        <v>8174077.0317657059</v>
      </c>
      <c r="G16" s="10"/>
      <c r="H16" s="55">
        <v>359</v>
      </c>
      <c r="J16" s="11">
        <f t="shared" si="4"/>
        <v>5125901.2071686992</v>
      </c>
      <c r="K16" s="11">
        <f t="shared" si="5"/>
        <v>158500.78</v>
      </c>
      <c r="L16" s="11">
        <f t="shared" si="6"/>
        <v>10067243.232831301</v>
      </c>
      <c r="M16" s="11">
        <f t="shared" si="7"/>
        <v>15351645.219999999</v>
      </c>
    </row>
    <row r="17" spans="1:13" x14ac:dyDescent="0.25">
      <c r="A17" s="55"/>
      <c r="B17" s="56" t="s">
        <v>17</v>
      </c>
      <c r="C17" s="57">
        <f>SUM(C8:C16)</f>
        <v>181615037.85432407</v>
      </c>
      <c r="D17" s="57">
        <f>SUM(D8:D16)</f>
        <v>42856888.75</v>
      </c>
      <c r="E17" s="57">
        <f>SUM(E8:E16)</f>
        <v>1781966397.7255561</v>
      </c>
      <c r="F17" s="57">
        <f>SUM(F8:F16)</f>
        <v>2006438324.3298802</v>
      </c>
      <c r="G17" s="53"/>
      <c r="H17" s="55"/>
      <c r="I17" s="56" t="s">
        <v>17</v>
      </c>
      <c r="J17" s="57">
        <f>SUM(J8:J16)</f>
        <v>286660784.14657772</v>
      </c>
      <c r="K17" s="57">
        <f t="shared" ref="K17:M17" si="8">SUM(K8:K16)</f>
        <v>42048599.589999996</v>
      </c>
      <c r="L17" s="57">
        <f t="shared" si="8"/>
        <v>1812922706.6734221</v>
      </c>
      <c r="M17" s="57">
        <f t="shared" si="8"/>
        <v>2141632090.4099998</v>
      </c>
    </row>
    <row r="18" spans="1:13" x14ac:dyDescent="0.25">
      <c r="A18" s="56"/>
      <c r="C18" s="11"/>
      <c r="D18" s="11"/>
      <c r="E18" s="11"/>
      <c r="F18" s="11"/>
      <c r="H18" s="56"/>
      <c r="J18" s="11"/>
      <c r="K18" s="11"/>
      <c r="L18" s="11"/>
      <c r="M18" s="11"/>
    </row>
    <row r="19" spans="1:13" x14ac:dyDescent="0.25">
      <c r="A19" s="56">
        <v>360</v>
      </c>
      <c r="C19" s="11">
        <f>B63+B64</f>
        <v>0</v>
      </c>
      <c r="D19" s="11">
        <f>D63+D64</f>
        <v>0</v>
      </c>
      <c r="E19" s="11">
        <f t="shared" ref="E19:E21" si="9">F19-C19-D19</f>
        <v>8127346.7000000011</v>
      </c>
      <c r="F19" s="11">
        <f>F63+F64</f>
        <v>8127346.7000000011</v>
      </c>
      <c r="H19" s="56">
        <v>360</v>
      </c>
      <c r="J19" s="11">
        <f>C63+C64</f>
        <v>0</v>
      </c>
      <c r="K19" s="11">
        <f>E63+E64</f>
        <v>0</v>
      </c>
      <c r="L19" s="11">
        <f>+M19-J19-K19</f>
        <v>9068513.0500000007</v>
      </c>
      <c r="M19" s="11">
        <f>G63+G64</f>
        <v>9068513.0500000007</v>
      </c>
    </row>
    <row r="20" spans="1:13" x14ac:dyDescent="0.25">
      <c r="A20" s="56">
        <v>361</v>
      </c>
      <c r="C20" s="11">
        <f>B65</f>
        <v>0</v>
      </c>
      <c r="D20" s="11">
        <f>D65</f>
        <v>0</v>
      </c>
      <c r="E20" s="11">
        <f t="shared" si="9"/>
        <v>167955372.07346129</v>
      </c>
      <c r="F20" s="11">
        <f>F65</f>
        <v>167955372.07346129</v>
      </c>
      <c r="H20" s="56">
        <v>361</v>
      </c>
      <c r="J20" s="11">
        <f>C65</f>
        <v>0</v>
      </c>
      <c r="K20" s="11">
        <f>E65</f>
        <v>0</v>
      </c>
      <c r="L20" s="11">
        <f t="shared" ref="L20:L21" si="10">+M20-J20-K20</f>
        <v>174300850.15274945</v>
      </c>
      <c r="M20" s="11">
        <f>G65</f>
        <v>174300850.15274945</v>
      </c>
    </row>
    <row r="21" spans="1:13" x14ac:dyDescent="0.25">
      <c r="A21" s="56">
        <v>362</v>
      </c>
      <c r="C21" s="11">
        <f>B66</f>
        <v>0</v>
      </c>
      <c r="D21" s="11">
        <f>D66</f>
        <v>0</v>
      </c>
      <c r="E21" s="11">
        <f t="shared" si="9"/>
        <v>327082719.46627182</v>
      </c>
      <c r="F21" s="11">
        <f>F66</f>
        <v>327082719.46627182</v>
      </c>
      <c r="G21" s="11"/>
      <c r="H21" s="56">
        <v>362</v>
      </c>
      <c r="J21" s="11">
        <f>C66</f>
        <v>0</v>
      </c>
      <c r="K21" s="11">
        <f>E66</f>
        <v>0</v>
      </c>
      <c r="L21" s="11">
        <f t="shared" si="10"/>
        <v>367449171.14821827</v>
      </c>
      <c r="M21" s="11">
        <f>G66</f>
        <v>367449171.14821827</v>
      </c>
    </row>
    <row r="22" spans="1:13" x14ac:dyDescent="0.25">
      <c r="B22" s="56" t="s">
        <v>31</v>
      </c>
      <c r="C22" s="57">
        <f>SUM(C19:C21)</f>
        <v>0</v>
      </c>
      <c r="D22" s="57">
        <f>SUM(D19:D21)</f>
        <v>0</v>
      </c>
      <c r="E22" s="57">
        <f>SUM(E19:E21)</f>
        <v>503165438.2397331</v>
      </c>
      <c r="F22" s="57">
        <f>SUM(F19:F21)</f>
        <v>503165438.2397331</v>
      </c>
      <c r="I22" s="56" t="s">
        <v>31</v>
      </c>
      <c r="J22" s="57">
        <f>SUM(J19:J21)</f>
        <v>0</v>
      </c>
      <c r="K22" s="57">
        <f>SUM(K19:K21)</f>
        <v>0</v>
      </c>
      <c r="L22" s="57">
        <f>SUM(L19:L21)</f>
        <v>550818534.35096776</v>
      </c>
      <c r="M22" s="57">
        <f>SUM(M19:M21)</f>
        <v>550818534.35096776</v>
      </c>
    </row>
    <row r="23" spans="1:13" x14ac:dyDescent="0.25">
      <c r="C23" s="11"/>
      <c r="D23" s="11"/>
      <c r="E23" s="11"/>
      <c r="F23" s="11"/>
      <c r="J23" s="11"/>
      <c r="K23" s="11"/>
      <c r="L23" s="11"/>
      <c r="M23" s="11"/>
    </row>
    <row r="24" spans="1:13" ht="15.75" thickBot="1" x14ac:dyDescent="0.3">
      <c r="B24" s="56" t="s">
        <v>2</v>
      </c>
      <c r="C24" s="58">
        <f>C17+C22</f>
        <v>181615037.85432407</v>
      </c>
      <c r="D24" s="58">
        <f>D17+D22</f>
        <v>42856888.75</v>
      </c>
      <c r="E24" s="58">
        <f>E17+E22</f>
        <v>2285131835.9652891</v>
      </c>
      <c r="F24" s="58">
        <f>F17+F22</f>
        <v>2509603762.5696135</v>
      </c>
      <c r="I24" s="56" t="s">
        <v>2</v>
      </c>
      <c r="J24" s="58">
        <f>J17+J22</f>
        <v>286660784.14657772</v>
      </c>
      <c r="K24" s="58">
        <f>K17+K22</f>
        <v>42048599.589999996</v>
      </c>
      <c r="L24" s="58">
        <f>L17+L22</f>
        <v>2363741241.0243897</v>
      </c>
      <c r="M24" s="58">
        <f>M17+M22</f>
        <v>2692450624.7609677</v>
      </c>
    </row>
    <row r="25" spans="1:13" ht="15.75" thickTop="1" x14ac:dyDescent="0.25">
      <c r="A25" s="56"/>
      <c r="J25" s="11"/>
      <c r="K25" s="11"/>
      <c r="L25" s="11"/>
      <c r="M25" s="11"/>
    </row>
    <row r="26" spans="1:13" x14ac:dyDescent="0.25">
      <c r="A26" s="86" t="s">
        <v>43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</row>
    <row r="28" spans="1:13" x14ac:dyDescent="0.25">
      <c r="C28" s="89">
        <f>C5</f>
        <v>41974</v>
      </c>
      <c r="D28" s="90"/>
      <c r="E28" s="90"/>
      <c r="F28" s="91"/>
      <c r="I28" s="89">
        <f>J5</f>
        <v>42339</v>
      </c>
      <c r="J28" s="90"/>
      <c r="K28" s="90"/>
      <c r="L28" s="91"/>
    </row>
    <row r="30" spans="1:13" ht="105" customHeight="1" x14ac:dyDescent="0.25">
      <c r="B30" s="54" t="s">
        <v>44</v>
      </c>
      <c r="C30" s="54" t="s">
        <v>40</v>
      </c>
      <c r="D30" s="54" t="s">
        <v>41</v>
      </c>
      <c r="E30" s="54" t="s">
        <v>42</v>
      </c>
      <c r="F30" s="54" t="s">
        <v>8</v>
      </c>
      <c r="I30" s="54" t="s">
        <v>44</v>
      </c>
      <c r="J30" s="54" t="s">
        <v>40</v>
      </c>
      <c r="K30" s="54" t="s">
        <v>41</v>
      </c>
      <c r="L30" s="54" t="s">
        <v>42</v>
      </c>
      <c r="M30" s="54" t="s">
        <v>8</v>
      </c>
    </row>
    <row r="31" spans="1:13" x14ac:dyDescent="0.25">
      <c r="A31">
        <f t="shared" ref="A31:A39" si="11">A8</f>
        <v>350</v>
      </c>
      <c r="B31" s="59">
        <v>0.60356930748150339</v>
      </c>
      <c r="C31" s="11">
        <f t="shared" ref="C31:D39" si="12">C8</f>
        <v>3682159.5667696656</v>
      </c>
      <c r="D31" s="11">
        <f t="shared" si="12"/>
        <v>-478513.53</v>
      </c>
      <c r="E31" s="11">
        <f>E8*B31</f>
        <v>9344294.4069960881</v>
      </c>
      <c r="F31" s="11">
        <f t="shared" ref="F31:F44" si="13">SUM(C31:E31)</f>
        <v>12547940.443765754</v>
      </c>
      <c r="G31" s="7"/>
      <c r="H31">
        <f t="shared" ref="H31:H39" si="14">H8</f>
        <v>350</v>
      </c>
      <c r="I31" s="59">
        <v>0.61159466920919314</v>
      </c>
      <c r="J31" s="11">
        <f>J8</f>
        <v>5256282.5381293325</v>
      </c>
      <c r="K31" s="11">
        <f t="shared" ref="J31:K39" si="15">K8</f>
        <v>-479095.09</v>
      </c>
      <c r="L31" s="11">
        <f>L8*I31</f>
        <v>10671775.081930963</v>
      </c>
      <c r="M31" s="11">
        <f t="shared" ref="M31:M39" si="16">SUM(J31:L31)</f>
        <v>15448962.530060295</v>
      </c>
    </row>
    <row r="32" spans="1:13" x14ac:dyDescent="0.25">
      <c r="A32">
        <f t="shared" si="11"/>
        <v>352</v>
      </c>
      <c r="B32" s="59">
        <v>0.45663028547391044</v>
      </c>
      <c r="C32" s="11">
        <f t="shared" si="12"/>
        <v>12477972.986908954</v>
      </c>
      <c r="D32" s="11">
        <f t="shared" si="12"/>
        <v>-1751250.48</v>
      </c>
      <c r="E32" s="11">
        <f t="shared" ref="E32:E39" si="17">E9*B32</f>
        <v>44569658.377869397</v>
      </c>
      <c r="F32" s="11">
        <f t="shared" si="13"/>
        <v>55296380.884778351</v>
      </c>
      <c r="G32" s="7"/>
      <c r="H32">
        <f t="shared" si="14"/>
        <v>352</v>
      </c>
      <c r="I32" s="59">
        <v>0.48710157066649568</v>
      </c>
      <c r="J32" s="11">
        <f t="shared" si="15"/>
        <v>19190309.549789447</v>
      </c>
      <c r="K32" s="11">
        <f t="shared" si="15"/>
        <v>-1724024.13</v>
      </c>
      <c r="L32" s="11">
        <f t="shared" ref="L32:L39" si="18">L9*I32</f>
        <v>45366585.799846224</v>
      </c>
      <c r="M32" s="11">
        <f t="shared" si="16"/>
        <v>62832871.219635673</v>
      </c>
    </row>
    <row r="33" spans="1:13" x14ac:dyDescent="0.25">
      <c r="A33">
        <f t="shared" si="11"/>
        <v>353</v>
      </c>
      <c r="B33" s="59">
        <v>0.46870062743931445</v>
      </c>
      <c r="C33" s="11">
        <f t="shared" si="12"/>
        <v>68022138.168602332</v>
      </c>
      <c r="D33" s="11">
        <f t="shared" si="12"/>
        <v>35315295.149999999</v>
      </c>
      <c r="E33" s="11">
        <f t="shared" si="17"/>
        <v>259840746.90181521</v>
      </c>
      <c r="F33" s="11">
        <f t="shared" si="13"/>
        <v>363178180.2204175</v>
      </c>
      <c r="G33" s="7"/>
      <c r="H33">
        <f t="shared" si="14"/>
        <v>353</v>
      </c>
      <c r="I33" s="59">
        <v>0.46685267154637755</v>
      </c>
      <c r="J33" s="11">
        <f t="shared" si="15"/>
        <v>94955905.462002978</v>
      </c>
      <c r="K33" s="11">
        <f t="shared" si="15"/>
        <v>34659083.379999995</v>
      </c>
      <c r="L33" s="11">
        <f t="shared" si="18"/>
        <v>242889550.80154058</v>
      </c>
      <c r="M33" s="11">
        <f t="shared" si="16"/>
        <v>372504539.64354354</v>
      </c>
    </row>
    <row r="34" spans="1:13" x14ac:dyDescent="0.25">
      <c r="A34">
        <f t="shared" si="11"/>
        <v>354</v>
      </c>
      <c r="B34" s="59">
        <v>0.82012664985685246</v>
      </c>
      <c r="C34" s="11">
        <f t="shared" si="12"/>
        <v>57607881.782240689</v>
      </c>
      <c r="D34" s="11">
        <f t="shared" si="12"/>
        <v>4675992.32</v>
      </c>
      <c r="E34" s="11">
        <f t="shared" si="17"/>
        <v>287733455.95547867</v>
      </c>
      <c r="F34" s="11">
        <f t="shared" si="13"/>
        <v>350017330.05771935</v>
      </c>
      <c r="G34" s="7"/>
      <c r="H34">
        <f t="shared" si="14"/>
        <v>354</v>
      </c>
      <c r="I34" s="59">
        <v>0.82812554522337167</v>
      </c>
      <c r="J34" s="11">
        <f t="shared" si="15"/>
        <v>96628212.493386269</v>
      </c>
      <c r="K34" s="11">
        <f t="shared" si="15"/>
        <v>4638576.0700000012</v>
      </c>
      <c r="L34" s="11">
        <f t="shared" si="18"/>
        <v>305597175.24952972</v>
      </c>
      <c r="M34" s="11">
        <f t="shared" si="16"/>
        <v>406863963.81291598</v>
      </c>
    </row>
    <row r="35" spans="1:13" x14ac:dyDescent="0.25">
      <c r="A35">
        <f t="shared" si="11"/>
        <v>355</v>
      </c>
      <c r="B35" s="59">
        <v>0.1981091087760454</v>
      </c>
      <c r="C35" s="11">
        <f t="shared" si="12"/>
        <v>6173549.6892742505</v>
      </c>
      <c r="D35" s="11">
        <f t="shared" si="12"/>
        <v>4114527.6199999996</v>
      </c>
      <c r="E35" s="11">
        <f t="shared" si="17"/>
        <v>27842344.83629271</v>
      </c>
      <c r="F35" s="11">
        <f t="shared" si="13"/>
        <v>38130422.145566963</v>
      </c>
      <c r="G35" s="7"/>
      <c r="H35">
        <f t="shared" si="14"/>
        <v>355</v>
      </c>
      <c r="I35" s="59">
        <v>0.18786031830243652</v>
      </c>
      <c r="J35" s="11">
        <f t="shared" si="15"/>
        <v>10971150.157951836</v>
      </c>
      <c r="K35" s="11">
        <f t="shared" si="15"/>
        <v>4146495.08</v>
      </c>
      <c r="L35" s="11">
        <f>L12*I35</f>
        <v>31216395.855186936</v>
      </c>
      <c r="M35" s="11">
        <f t="shared" si="16"/>
        <v>46334041.093138769</v>
      </c>
    </row>
    <row r="36" spans="1:13" x14ac:dyDescent="0.25">
      <c r="A36">
        <f t="shared" si="11"/>
        <v>356</v>
      </c>
      <c r="B36" s="59">
        <v>0.62731780406569781</v>
      </c>
      <c r="C36" s="11">
        <f t="shared" si="12"/>
        <v>29913365.164033189</v>
      </c>
      <c r="D36" s="11">
        <f t="shared" si="12"/>
        <v>649704.38999999873</v>
      </c>
      <c r="E36" s="11">
        <f t="shared" si="17"/>
        <v>323241936.45296258</v>
      </c>
      <c r="F36" s="11">
        <f t="shared" si="13"/>
        <v>353805006.0069958</v>
      </c>
      <c r="G36" s="7"/>
      <c r="H36">
        <f t="shared" si="14"/>
        <v>356</v>
      </c>
      <c r="I36" s="59">
        <v>0.62975636987908412</v>
      </c>
      <c r="J36" s="11">
        <f t="shared" si="15"/>
        <v>53721031.063152693</v>
      </c>
      <c r="K36" s="11">
        <f t="shared" si="15"/>
        <v>478674.12000000104</v>
      </c>
      <c r="L36" s="11">
        <f t="shared" si="18"/>
        <v>331800434.91152835</v>
      </c>
      <c r="M36" s="11">
        <f t="shared" si="16"/>
        <v>386000140.09468102</v>
      </c>
    </row>
    <row r="37" spans="1:13" x14ac:dyDescent="0.25">
      <c r="A37">
        <f t="shared" si="11"/>
        <v>357</v>
      </c>
      <c r="B37" s="59">
        <v>3.8575999504172659E-3</v>
      </c>
      <c r="C37" s="11">
        <f t="shared" si="12"/>
        <v>0</v>
      </c>
      <c r="D37" s="11">
        <f t="shared" si="12"/>
        <v>66804.319999999992</v>
      </c>
      <c r="E37" s="11">
        <f t="shared" si="17"/>
        <v>63761.343220431037</v>
      </c>
      <c r="F37" s="11">
        <f t="shared" si="13"/>
        <v>130565.66322043103</v>
      </c>
      <c r="G37" s="7"/>
      <c r="H37">
        <f t="shared" si="14"/>
        <v>357</v>
      </c>
      <c r="I37" s="59">
        <v>3.6246035740922062E-3</v>
      </c>
      <c r="J37" s="11">
        <f t="shared" si="15"/>
        <v>0</v>
      </c>
      <c r="K37" s="11">
        <f t="shared" si="15"/>
        <v>66793.989999999991</v>
      </c>
      <c r="L37" s="11">
        <f t="shared" si="18"/>
        <v>65280.227725944416</v>
      </c>
      <c r="M37" s="11">
        <f t="shared" si="16"/>
        <v>132074.21772594441</v>
      </c>
    </row>
    <row r="38" spans="1:13" x14ac:dyDescent="0.25">
      <c r="A38">
        <f t="shared" si="11"/>
        <v>358</v>
      </c>
      <c r="B38" s="59">
        <v>8.3251426718536602E-3</v>
      </c>
      <c r="C38" s="11">
        <f t="shared" si="12"/>
        <v>385614.93815849989</v>
      </c>
      <c r="D38" s="11">
        <f t="shared" si="12"/>
        <v>101839.29000000001</v>
      </c>
      <c r="E38" s="11">
        <f t="shared" si="17"/>
        <v>721364.13245282799</v>
      </c>
      <c r="F38" s="11">
        <f t="shared" si="13"/>
        <v>1208818.3606113279</v>
      </c>
      <c r="G38" s="7"/>
      <c r="H38">
        <f t="shared" si="14"/>
        <v>358</v>
      </c>
      <c r="I38" s="59">
        <v>7.742552088786098E-3</v>
      </c>
      <c r="J38" s="11">
        <f t="shared" si="15"/>
        <v>811991.67499649979</v>
      </c>
      <c r="K38" s="11">
        <f t="shared" si="15"/>
        <v>103595.39</v>
      </c>
      <c r="L38" s="11">
        <f t="shared" si="18"/>
        <v>711757.7178296129</v>
      </c>
      <c r="M38" s="11">
        <f t="shared" si="16"/>
        <v>1627344.7828261126</v>
      </c>
    </row>
    <row r="39" spans="1:13" x14ac:dyDescent="0.25">
      <c r="A39">
        <f t="shared" si="11"/>
        <v>359</v>
      </c>
      <c r="B39" s="59">
        <v>0.83660072131980645</v>
      </c>
      <c r="C39" s="11">
        <f t="shared" si="12"/>
        <v>3352355.5583364666</v>
      </c>
      <c r="D39" s="11">
        <f t="shared" si="12"/>
        <v>162489.67000000001</v>
      </c>
      <c r="E39" s="11">
        <f t="shared" si="17"/>
        <v>3897916.6875450844</v>
      </c>
      <c r="F39" s="11">
        <f t="shared" si="13"/>
        <v>7412761.9158815509</v>
      </c>
      <c r="G39" s="7"/>
      <c r="H39">
        <f t="shared" si="14"/>
        <v>359</v>
      </c>
      <c r="I39" s="59">
        <v>0.85109837093027529</v>
      </c>
      <c r="J39" s="11">
        <f t="shared" si="15"/>
        <v>5125901.2071686992</v>
      </c>
      <c r="K39" s="11">
        <f t="shared" si="15"/>
        <v>158500.78</v>
      </c>
      <c r="L39" s="11">
        <f t="shared" si="18"/>
        <v>8568214.3152215593</v>
      </c>
      <c r="M39" s="11">
        <f t="shared" si="16"/>
        <v>13852616.302390259</v>
      </c>
    </row>
    <row r="40" spans="1:13" x14ac:dyDescent="0.25">
      <c r="B40" s="56" t="s">
        <v>17</v>
      </c>
      <c r="C40" s="57">
        <f>SUM(C31:C39)</f>
        <v>181615037.85432407</v>
      </c>
      <c r="D40" s="57">
        <f>SUM(D31:D39)</f>
        <v>42856888.75</v>
      </c>
      <c r="E40" s="57">
        <f>SUM(E31:E39)</f>
        <v>957255479.09463298</v>
      </c>
      <c r="F40" s="57">
        <f>SUM(F31:F39)</f>
        <v>1181727405.6989572</v>
      </c>
      <c r="G40" s="11"/>
      <c r="I40" s="56" t="s">
        <v>17</v>
      </c>
      <c r="J40" s="57">
        <f>SUM(J31:J39)</f>
        <v>286660784.14657772</v>
      </c>
      <c r="K40" s="57">
        <f>SUM(K31:K39)</f>
        <v>42048599.589999996</v>
      </c>
      <c r="L40" s="57">
        <f>SUM(L31:L39)</f>
        <v>976887169.9603399</v>
      </c>
      <c r="M40" s="57">
        <f>SUM(M31:M39)</f>
        <v>1305596553.6969178</v>
      </c>
    </row>
    <row r="41" spans="1:13" x14ac:dyDescent="0.25">
      <c r="B41" s="59"/>
      <c r="C41" s="11"/>
      <c r="D41" s="11"/>
      <c r="E41" s="11"/>
      <c r="F41" s="11"/>
      <c r="I41" s="59"/>
      <c r="J41" s="11"/>
      <c r="K41" s="11"/>
      <c r="L41" s="11"/>
      <c r="M41" s="11"/>
    </row>
    <row r="42" spans="1:13" x14ac:dyDescent="0.25">
      <c r="A42">
        <f>A19</f>
        <v>360</v>
      </c>
      <c r="B42" s="59">
        <v>0</v>
      </c>
      <c r="C42" s="11">
        <f t="shared" ref="C42:D44" si="19">C19</f>
        <v>0</v>
      </c>
      <c r="D42" s="11">
        <f t="shared" si="19"/>
        <v>0</v>
      </c>
      <c r="E42" s="11">
        <f>E19*B42</f>
        <v>0</v>
      </c>
      <c r="F42" s="11">
        <f t="shared" si="13"/>
        <v>0</v>
      </c>
      <c r="G42" s="59"/>
      <c r="H42">
        <f>H19</f>
        <v>360</v>
      </c>
      <c r="I42" s="59">
        <v>0</v>
      </c>
      <c r="J42" s="11">
        <f t="shared" ref="J42:K44" si="20">J19</f>
        <v>0</v>
      </c>
      <c r="K42" s="11">
        <f t="shared" si="20"/>
        <v>0</v>
      </c>
      <c r="L42" s="11">
        <f>L19*I42</f>
        <v>0</v>
      </c>
      <c r="M42" s="11">
        <f t="shared" ref="M42:M44" si="21">SUM(J42:L42)</f>
        <v>0</v>
      </c>
    </row>
    <row r="43" spans="1:13" x14ac:dyDescent="0.25">
      <c r="A43">
        <f>A20</f>
        <v>361</v>
      </c>
      <c r="B43" s="59">
        <v>0</v>
      </c>
      <c r="C43" s="11">
        <f t="shared" si="19"/>
        <v>0</v>
      </c>
      <c r="D43" s="11">
        <f t="shared" si="19"/>
        <v>0</v>
      </c>
      <c r="E43" s="11">
        <f>E20*B43</f>
        <v>0</v>
      </c>
      <c r="F43" s="11">
        <f t="shared" si="13"/>
        <v>0</v>
      </c>
      <c r="G43" s="59"/>
      <c r="H43">
        <f>H20</f>
        <v>361</v>
      </c>
      <c r="I43" s="59">
        <v>0</v>
      </c>
      <c r="J43" s="11">
        <f t="shared" si="20"/>
        <v>0</v>
      </c>
      <c r="K43" s="11">
        <f t="shared" si="20"/>
        <v>0</v>
      </c>
      <c r="L43" s="11">
        <f>L20*I43</f>
        <v>0</v>
      </c>
      <c r="M43" s="11">
        <f t="shared" si="21"/>
        <v>0</v>
      </c>
    </row>
    <row r="44" spans="1:13" x14ac:dyDescent="0.25">
      <c r="A44">
        <f>A21</f>
        <v>362</v>
      </c>
      <c r="B44" s="59">
        <v>0</v>
      </c>
      <c r="C44" s="11">
        <f t="shared" si="19"/>
        <v>0</v>
      </c>
      <c r="D44" s="11">
        <f t="shared" si="19"/>
        <v>0</v>
      </c>
      <c r="E44" s="11">
        <f>E21*B44</f>
        <v>0</v>
      </c>
      <c r="F44" s="11">
        <f t="shared" si="13"/>
        <v>0</v>
      </c>
      <c r="G44" s="59"/>
      <c r="H44">
        <f>H21</f>
        <v>362</v>
      </c>
      <c r="I44" s="59">
        <v>0</v>
      </c>
      <c r="J44" s="11">
        <f t="shared" si="20"/>
        <v>0</v>
      </c>
      <c r="K44" s="11">
        <f t="shared" si="20"/>
        <v>0</v>
      </c>
      <c r="L44" s="11">
        <f>L21*I44</f>
        <v>0</v>
      </c>
      <c r="M44" s="11">
        <f t="shared" si="21"/>
        <v>0</v>
      </c>
    </row>
    <row r="45" spans="1:13" x14ac:dyDescent="0.25">
      <c r="B45" s="56" t="s">
        <v>31</v>
      </c>
      <c r="C45" s="57">
        <f>SUM(C42:C44)</f>
        <v>0</v>
      </c>
      <c r="D45" s="57">
        <f>SUM(D42:D44)</f>
        <v>0</v>
      </c>
      <c r="E45" s="57">
        <f>SUM(E42:E44)</f>
        <v>0</v>
      </c>
      <c r="F45" s="57">
        <f>SUM(F42:F44)</f>
        <v>0</v>
      </c>
      <c r="I45" s="56" t="s">
        <v>31</v>
      </c>
      <c r="J45" s="57">
        <f>SUM(J42:J44)</f>
        <v>0</v>
      </c>
      <c r="K45" s="57">
        <f>SUM(K42:K44)</f>
        <v>0</v>
      </c>
      <c r="L45" s="57">
        <f>SUM(L42:L44)</f>
        <v>0</v>
      </c>
      <c r="M45" s="57">
        <f>SUM(M42:M44)</f>
        <v>0</v>
      </c>
    </row>
    <row r="46" spans="1:13" x14ac:dyDescent="0.25">
      <c r="B46" s="56"/>
      <c r="C46" s="11"/>
      <c r="D46" s="11"/>
      <c r="E46" s="11"/>
      <c r="F46" s="11"/>
      <c r="I46" s="56"/>
      <c r="J46" s="11"/>
      <c r="K46" s="11"/>
      <c r="L46" s="11"/>
      <c r="M46" s="11"/>
    </row>
    <row r="47" spans="1:13" ht="15.75" thickBot="1" x14ac:dyDescent="0.3">
      <c r="B47" s="56" t="s">
        <v>2</v>
      </c>
      <c r="C47" s="58">
        <f>C45+C40</f>
        <v>181615037.85432407</v>
      </c>
      <c r="D47" s="58">
        <f t="shared" ref="D47:F47" si="22">D45+D40</f>
        <v>42856888.75</v>
      </c>
      <c r="E47" s="58">
        <f t="shared" si="22"/>
        <v>957255479.09463298</v>
      </c>
      <c r="F47" s="58">
        <f t="shared" si="22"/>
        <v>1181727405.6989572</v>
      </c>
      <c r="I47" s="56" t="s">
        <v>2</v>
      </c>
      <c r="J47" s="58">
        <f>J45+J40</f>
        <v>286660784.14657772</v>
      </c>
      <c r="K47" s="58">
        <f t="shared" ref="K47:M47" si="23">K45+K40</f>
        <v>42048599.589999996</v>
      </c>
      <c r="L47" s="58">
        <f t="shared" si="23"/>
        <v>976887169.9603399</v>
      </c>
      <c r="M47" s="58">
        <f t="shared" si="23"/>
        <v>1305596553.6969178</v>
      </c>
    </row>
    <row r="48" spans="1:13" ht="15.75" thickTop="1" x14ac:dyDescent="0.25">
      <c r="I48" s="56"/>
      <c r="J48" s="11"/>
      <c r="K48" s="11"/>
      <c r="L48" s="11"/>
      <c r="M48" s="11"/>
    </row>
    <row r="50" spans="1:7" ht="15.75" thickBot="1" x14ac:dyDescent="0.3"/>
    <row r="51" spans="1:7" ht="15.75" thickBot="1" x14ac:dyDescent="0.3">
      <c r="B51" s="83" t="s">
        <v>45</v>
      </c>
      <c r="C51" s="84"/>
      <c r="D51" s="83" t="s">
        <v>46</v>
      </c>
      <c r="E51" s="84"/>
      <c r="F51" s="83" t="s">
        <v>8</v>
      </c>
      <c r="G51" s="84"/>
    </row>
    <row r="52" spans="1:7" ht="15.75" thickBot="1" x14ac:dyDescent="0.3">
      <c r="B52" s="60">
        <f>C28</f>
        <v>41974</v>
      </c>
      <c r="C52" s="61">
        <f>I28</f>
        <v>42339</v>
      </c>
      <c r="D52" s="62">
        <f>C28</f>
        <v>41974</v>
      </c>
      <c r="E52" s="61">
        <f>I28</f>
        <v>42339</v>
      </c>
      <c r="F52" s="62">
        <f>C28</f>
        <v>41974</v>
      </c>
      <c r="G52" s="61">
        <f>I28</f>
        <v>42339</v>
      </c>
    </row>
    <row r="53" spans="1:7" x14ac:dyDescent="0.25">
      <c r="A53" s="63">
        <v>350.1</v>
      </c>
      <c r="B53" s="126">
        <v>0</v>
      </c>
      <c r="C53" s="127">
        <v>0</v>
      </c>
      <c r="D53" s="126">
        <v>0</v>
      </c>
      <c r="E53" s="127">
        <v>0</v>
      </c>
      <c r="F53" s="126">
        <v>242836</v>
      </c>
      <c r="G53" s="127">
        <v>242836</v>
      </c>
    </row>
    <row r="54" spans="1:7" x14ac:dyDescent="0.25">
      <c r="A54" s="63">
        <v>350.2</v>
      </c>
      <c r="B54" s="128">
        <v>3682159.5667696656</v>
      </c>
      <c r="C54" s="129">
        <v>5256282.5381293325</v>
      </c>
      <c r="D54" s="128">
        <v>-478513.53</v>
      </c>
      <c r="E54" s="129">
        <v>-479095.09</v>
      </c>
      <c r="F54" s="128">
        <v>18442535.650000002</v>
      </c>
      <c r="G54" s="129">
        <v>21983449.060000002</v>
      </c>
    </row>
    <row r="55" spans="1:7" x14ac:dyDescent="0.25">
      <c r="A55" s="63">
        <v>352</v>
      </c>
      <c r="B55" s="128">
        <v>12477972.986908954</v>
      </c>
      <c r="C55" s="129">
        <v>19190309.549789447</v>
      </c>
      <c r="D55" s="128">
        <v>-1751250.48</v>
      </c>
      <c r="E55" s="129">
        <v>-1724024.13</v>
      </c>
      <c r="F55" s="128">
        <v>108332290.50293685</v>
      </c>
      <c r="G55" s="129">
        <v>110602067.63</v>
      </c>
    </row>
    <row r="56" spans="1:7" x14ac:dyDescent="0.25">
      <c r="A56" s="63">
        <v>353</v>
      </c>
      <c r="B56" s="128">
        <v>68022138.168602332</v>
      </c>
      <c r="C56" s="129">
        <v>94955905.462002978</v>
      </c>
      <c r="D56" s="128">
        <v>35315295.149999999</v>
      </c>
      <c r="E56" s="129">
        <v>34659083.379999995</v>
      </c>
      <c r="F56" s="128">
        <v>657722752.41113627</v>
      </c>
      <c r="G56" s="129">
        <v>649885227.40999997</v>
      </c>
    </row>
    <row r="57" spans="1:7" x14ac:dyDescent="0.25">
      <c r="A57" s="63">
        <v>354</v>
      </c>
      <c r="B57" s="128">
        <v>57607881.782240689</v>
      </c>
      <c r="C57" s="129">
        <v>96628212.493386269</v>
      </c>
      <c r="D57" s="128">
        <v>4675992.32</v>
      </c>
      <c r="E57" s="129">
        <v>4638576.0700000012</v>
      </c>
      <c r="F57" s="128">
        <v>413124144.93809336</v>
      </c>
      <c r="G57" s="129">
        <v>470289549.67999995</v>
      </c>
    </row>
    <row r="58" spans="1:7" x14ac:dyDescent="0.25">
      <c r="A58" s="63">
        <v>355</v>
      </c>
      <c r="B58" s="128">
        <v>6173549.6892742505</v>
      </c>
      <c r="C58" s="129">
        <v>10971150.157951836</v>
      </c>
      <c r="D58" s="128">
        <v>4114527.6199999996</v>
      </c>
      <c r="E58" s="129">
        <v>4146495.08</v>
      </c>
      <c r="F58" s="128">
        <v>150828535.08180097</v>
      </c>
      <c r="G58" s="129">
        <v>181285764.92000002</v>
      </c>
    </row>
    <row r="59" spans="1:7" x14ac:dyDescent="0.25">
      <c r="A59" s="63">
        <v>356</v>
      </c>
      <c r="B59" s="128">
        <v>29913365.164033189</v>
      </c>
      <c r="C59" s="129">
        <v>53721031.063152693</v>
      </c>
      <c r="D59" s="128">
        <v>649704.38999999873</v>
      </c>
      <c r="E59" s="129">
        <v>478674.12000000104</v>
      </c>
      <c r="F59" s="128">
        <v>545839273.03176844</v>
      </c>
      <c r="G59" s="129">
        <v>581070810.87000012</v>
      </c>
    </row>
    <row r="60" spans="1:7" x14ac:dyDescent="0.25">
      <c r="A60" s="63">
        <v>357</v>
      </c>
      <c r="B60" s="128">
        <v>0</v>
      </c>
      <c r="C60" s="129">
        <v>0</v>
      </c>
      <c r="D60" s="128">
        <v>66804.319999999992</v>
      </c>
      <c r="E60" s="129">
        <v>66793.989999999991</v>
      </c>
      <c r="F60" s="128">
        <v>16595564.181046283</v>
      </c>
      <c r="G60" s="129">
        <v>18077102.259999998</v>
      </c>
    </row>
    <row r="61" spans="1:7" x14ac:dyDescent="0.25">
      <c r="A61" s="63">
        <v>358</v>
      </c>
      <c r="B61" s="128">
        <v>385614.93815849989</v>
      </c>
      <c r="C61" s="129">
        <v>811991.67499649979</v>
      </c>
      <c r="D61" s="128">
        <v>101839.29000000001</v>
      </c>
      <c r="E61" s="129">
        <v>103595.39</v>
      </c>
      <c r="F61" s="128">
        <v>87136315.501332387</v>
      </c>
      <c r="G61" s="129">
        <v>92843637.359999999</v>
      </c>
    </row>
    <row r="62" spans="1:7" x14ac:dyDescent="0.25">
      <c r="A62" s="63">
        <v>359</v>
      </c>
      <c r="B62" s="128">
        <v>3352355.5583364666</v>
      </c>
      <c r="C62" s="129">
        <v>5125901.2071686992</v>
      </c>
      <c r="D62" s="128">
        <v>162489.67000000001</v>
      </c>
      <c r="E62" s="129">
        <v>158500.78</v>
      </c>
      <c r="F62" s="128">
        <v>8174077.0317657059</v>
      </c>
      <c r="G62" s="129">
        <v>15351645.219999999</v>
      </c>
    </row>
    <row r="63" spans="1:7" x14ac:dyDescent="0.25">
      <c r="A63" s="63">
        <v>360.1</v>
      </c>
      <c r="B63" s="128">
        <v>0</v>
      </c>
      <c r="C63" s="129">
        <v>0</v>
      </c>
      <c r="D63" s="128">
        <v>0</v>
      </c>
      <c r="E63" s="129">
        <v>0</v>
      </c>
      <c r="F63" s="128">
        <v>-93.27000000000001</v>
      </c>
      <c r="G63" s="129">
        <v>-31716.199999999997</v>
      </c>
    </row>
    <row r="64" spans="1:7" x14ac:dyDescent="0.25">
      <c r="A64" s="63">
        <v>360.2</v>
      </c>
      <c r="B64" s="128">
        <v>0</v>
      </c>
      <c r="C64" s="129">
        <v>0</v>
      </c>
      <c r="D64" s="128">
        <v>0</v>
      </c>
      <c r="E64" s="129">
        <v>0</v>
      </c>
      <c r="F64" s="128">
        <v>8127439.9700000007</v>
      </c>
      <c r="G64" s="129">
        <v>9100229.25</v>
      </c>
    </row>
    <row r="65" spans="1:7" x14ac:dyDescent="0.25">
      <c r="A65" s="63">
        <v>361</v>
      </c>
      <c r="B65" s="128">
        <v>0</v>
      </c>
      <c r="C65" s="129">
        <v>0</v>
      </c>
      <c r="D65" s="128">
        <v>0</v>
      </c>
      <c r="E65" s="129">
        <v>0</v>
      </c>
      <c r="F65" s="128">
        <v>167955372.07346129</v>
      </c>
      <c r="G65" s="129">
        <v>174300850.15274945</v>
      </c>
    </row>
    <row r="66" spans="1:7" ht="15.75" thickBot="1" x14ac:dyDescent="0.3">
      <c r="A66" s="63">
        <v>362</v>
      </c>
      <c r="B66" s="130">
        <v>0</v>
      </c>
      <c r="C66" s="131">
        <v>0</v>
      </c>
      <c r="D66" s="130">
        <v>0</v>
      </c>
      <c r="E66" s="131">
        <v>0</v>
      </c>
      <c r="F66" s="130">
        <v>327082719.46627182</v>
      </c>
      <c r="G66" s="131">
        <v>367449171.14821827</v>
      </c>
    </row>
  </sheetData>
  <mergeCells count="10">
    <mergeCell ref="B51:C51"/>
    <mergeCell ref="D51:E51"/>
    <mergeCell ref="F51:G51"/>
    <mergeCell ref="A1:M1"/>
    <mergeCell ref="A3:M3"/>
    <mergeCell ref="C5:F5"/>
    <mergeCell ref="J5:M5"/>
    <mergeCell ref="A26:M26"/>
    <mergeCell ref="C28:F28"/>
    <mergeCell ref="I28:L28"/>
  </mergeCells>
  <printOptions horizontalCentered="1"/>
  <pageMargins left="0.7" right="0.7" top="0.75" bottom="0.75" header="0.3" footer="0.3"/>
  <pageSetup scale="44" orientation="landscape" r:id="rId1"/>
  <headerFooter>
    <oddHeader>&amp;RTO11 Draft Annual Update 
Attachment 4
WP-Schedule 6 and 8
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zoomScaleSheetLayoutView="85" workbookViewId="0">
      <selection activeCell="B15" sqref="B15"/>
    </sheetView>
  </sheetViews>
  <sheetFormatPr defaultRowHeight="15" x14ac:dyDescent="0.25"/>
  <cols>
    <col min="1" max="1" width="44.140625" customWidth="1"/>
    <col min="2" max="2" width="18.140625" customWidth="1"/>
    <col min="3" max="3" width="16.85546875" bestFit="1" customWidth="1"/>
    <col min="4" max="4" width="18.28515625" customWidth="1"/>
    <col min="5" max="5" width="21.28515625" customWidth="1"/>
    <col min="6" max="6" width="16.5703125" customWidth="1"/>
    <col min="7" max="7" width="14.28515625" bestFit="1" customWidth="1"/>
    <col min="8" max="8" width="13.42578125" bestFit="1" customWidth="1"/>
    <col min="9" max="9" width="16.85546875" style="7" bestFit="1" customWidth="1"/>
    <col min="10" max="10" width="9.7109375" bestFit="1" customWidth="1"/>
  </cols>
  <sheetData>
    <row r="1" spans="1:11" ht="18.75" x14ac:dyDescent="0.3">
      <c r="A1" s="1" t="s">
        <v>5</v>
      </c>
    </row>
    <row r="2" spans="1:11" ht="18.75" x14ac:dyDescent="0.3">
      <c r="A2" s="1" t="s">
        <v>47</v>
      </c>
    </row>
    <row r="4" spans="1:11" ht="27.75" customHeight="1" x14ac:dyDescent="0.25">
      <c r="B4" s="64" t="s">
        <v>48</v>
      </c>
      <c r="C4" s="65" t="s">
        <v>49</v>
      </c>
      <c r="D4" s="65" t="s">
        <v>50</v>
      </c>
      <c r="E4" s="65" t="s">
        <v>51</v>
      </c>
      <c r="F4" s="64" t="s">
        <v>52</v>
      </c>
      <c r="G4" s="66" t="s">
        <v>53</v>
      </c>
      <c r="H4" s="66"/>
    </row>
    <row r="5" spans="1:11" x14ac:dyDescent="0.25">
      <c r="A5" t="s">
        <v>17</v>
      </c>
      <c r="B5" s="67">
        <v>2142777663</v>
      </c>
      <c r="C5" s="68">
        <f>-B23+B17</f>
        <v>-21020.280000001192</v>
      </c>
      <c r="D5" s="68">
        <f>B22</f>
        <v>9730106.5599999987</v>
      </c>
      <c r="E5" s="68">
        <v>-10854659</v>
      </c>
      <c r="F5" s="67">
        <f>SUM(B5:E5)</f>
        <v>2141632090.2800002</v>
      </c>
      <c r="G5" s="11">
        <f>+'Accum Depr Calc'!M17</f>
        <v>2141632090.4099998</v>
      </c>
      <c r="H5" s="11"/>
      <c r="J5" s="11"/>
      <c r="K5" s="11"/>
    </row>
    <row r="7" spans="1:11" ht="30" x14ac:dyDescent="0.25">
      <c r="B7" s="64" t="s">
        <v>54</v>
      </c>
      <c r="C7" s="64" t="s">
        <v>49</v>
      </c>
      <c r="D7" s="64" t="s">
        <v>50</v>
      </c>
      <c r="E7" s="65" t="s">
        <v>51</v>
      </c>
      <c r="F7" s="64" t="s">
        <v>52</v>
      </c>
    </row>
    <row r="8" spans="1:11" x14ac:dyDescent="0.25">
      <c r="A8" t="s">
        <v>17</v>
      </c>
      <c r="B8" s="11">
        <v>1992529407</v>
      </c>
      <c r="C8" s="68">
        <v>-697181.39</v>
      </c>
      <c r="D8" s="68">
        <v>14606098.49</v>
      </c>
      <c r="E8" s="68">
        <v>0</v>
      </c>
      <c r="F8" s="67">
        <f>SUM(B8:E8)</f>
        <v>2006438324.0999999</v>
      </c>
      <c r="G8" s="11">
        <f>+'Accum Depr Calc'!F17</f>
        <v>2006438324.3298802</v>
      </c>
      <c r="H8" s="11"/>
    </row>
    <row r="10" spans="1:11" x14ac:dyDescent="0.25">
      <c r="B10" s="11"/>
      <c r="F10" s="11"/>
    </row>
    <row r="11" spans="1:11" x14ac:dyDescent="0.25">
      <c r="B11" s="11"/>
    </row>
    <row r="12" spans="1:11" x14ac:dyDescent="0.25">
      <c r="A12" t="s">
        <v>53</v>
      </c>
      <c r="B12" s="11">
        <f>G5</f>
        <v>2141632090.4099998</v>
      </c>
      <c r="D12" s="11"/>
      <c r="E12" s="11"/>
      <c r="F12" s="11"/>
    </row>
    <row r="14" spans="1:11" x14ac:dyDescent="0.25">
      <c r="F14" s="50"/>
    </row>
    <row r="15" spans="1:11" x14ac:dyDescent="0.25">
      <c r="A15" t="s">
        <v>55</v>
      </c>
      <c r="B15" s="69">
        <v>-2401157118.8200002</v>
      </c>
      <c r="D15" s="70">
        <v>-2220061304.6300001</v>
      </c>
      <c r="E15" s="70"/>
    </row>
    <row r="16" spans="1:11" x14ac:dyDescent="0.25">
      <c r="A16" s="71" t="s">
        <v>56</v>
      </c>
      <c r="B16" s="69">
        <v>-31268557.969999999</v>
      </c>
      <c r="C16" s="72"/>
    </row>
    <row r="17" spans="1:3" x14ac:dyDescent="0.25">
      <c r="A17" s="73" t="s">
        <v>57</v>
      </c>
      <c r="B17" s="74">
        <v>0</v>
      </c>
      <c r="C17" s="72"/>
    </row>
    <row r="18" spans="1:3" x14ac:dyDescent="0.25">
      <c r="A18" t="s">
        <v>58</v>
      </c>
      <c r="B18" s="75">
        <f>+B15-B16-B17</f>
        <v>-2369888560.8500004</v>
      </c>
      <c r="C18" s="72"/>
    </row>
    <row r="19" spans="1:3" x14ac:dyDescent="0.25">
      <c r="B19" s="75"/>
      <c r="C19" s="72"/>
    </row>
    <row r="20" spans="1:3" x14ac:dyDescent="0.25">
      <c r="A20" t="s">
        <v>59</v>
      </c>
      <c r="B20" s="75"/>
    </row>
    <row r="21" spans="1:3" x14ac:dyDescent="0.25">
      <c r="A21" s="71" t="s">
        <v>60</v>
      </c>
      <c r="B21" s="69">
        <v>-3275.27</v>
      </c>
    </row>
    <row r="22" spans="1:3" x14ac:dyDescent="0.25">
      <c r="A22" s="71" t="s">
        <v>50</v>
      </c>
      <c r="B22" s="69">
        <v>9730106.5599999987</v>
      </c>
    </row>
    <row r="23" spans="1:3" x14ac:dyDescent="0.25">
      <c r="A23" s="71" t="s">
        <v>61</v>
      </c>
      <c r="B23" s="69">
        <v>21020.280000001192</v>
      </c>
    </row>
    <row r="24" spans="1:3" x14ac:dyDescent="0.25">
      <c r="A24" s="73" t="s">
        <v>62</v>
      </c>
      <c r="B24" s="74">
        <v>-217405086.56592327</v>
      </c>
    </row>
    <row r="25" spans="1:3" x14ac:dyDescent="0.25">
      <c r="A25" t="s">
        <v>63</v>
      </c>
      <c r="B25" s="75">
        <f>SUM(B21:B24)</f>
        <v>-207657234.99592328</v>
      </c>
    </row>
    <row r="26" spans="1:3" x14ac:dyDescent="0.25">
      <c r="B26" s="75"/>
    </row>
    <row r="27" spans="1:3" x14ac:dyDescent="0.25">
      <c r="A27" t="s">
        <v>64</v>
      </c>
      <c r="B27" s="75">
        <f>B18-B25</f>
        <v>-2162231325.8540773</v>
      </c>
    </row>
    <row r="29" spans="1:3" x14ac:dyDescent="0.25">
      <c r="B29" s="50"/>
    </row>
  </sheetData>
  <pageMargins left="0.7" right="0.7" top="0.75" bottom="0.75" header="0.3" footer="0.3"/>
  <pageSetup scale="60" orientation="portrait" r:id="rId1"/>
  <headerFooter>
    <oddHeader>&amp;RTO11 Draft Annual Update 
Attachment 4
WP-Schedule 6 and 8
Page &amp;P of &amp;N</oddHeader>
  </headerFooter>
  <colBreaks count="1" manualBreakCount="1">
    <brk id="7" max="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Normal="100" zoomScaleSheetLayoutView="115" workbookViewId="0">
      <selection activeCell="E12" sqref="E12"/>
    </sheetView>
  </sheetViews>
  <sheetFormatPr defaultRowHeight="15" x14ac:dyDescent="0.25"/>
  <cols>
    <col min="1" max="1" width="2.85546875" customWidth="1"/>
    <col min="2" max="4" width="15.42578125" customWidth="1"/>
    <col min="5" max="5" width="47.5703125" bestFit="1" customWidth="1"/>
    <col min="6" max="6" width="15.42578125" customWidth="1"/>
  </cols>
  <sheetData>
    <row r="1" spans="1:5" ht="18.75" x14ac:dyDescent="0.3">
      <c r="A1" s="1" t="s">
        <v>65</v>
      </c>
    </row>
    <row r="3" spans="1:5" x14ac:dyDescent="0.25">
      <c r="B3" s="76" t="s">
        <v>66</v>
      </c>
      <c r="C3" s="76" t="s">
        <v>67</v>
      </c>
      <c r="D3" s="76" t="s">
        <v>2</v>
      </c>
      <c r="E3" s="76" t="s">
        <v>68</v>
      </c>
    </row>
    <row r="4" spans="1:5" x14ac:dyDescent="0.25">
      <c r="B4" s="7">
        <v>897908161</v>
      </c>
      <c r="C4" s="7">
        <v>1052445955</v>
      </c>
      <c r="D4" s="7">
        <f>B4+C4</f>
        <v>1950354116</v>
      </c>
      <c r="E4" t="s">
        <v>69</v>
      </c>
    </row>
    <row r="5" spans="1:5" x14ac:dyDescent="0.25">
      <c r="B5" s="7">
        <v>1011263915</v>
      </c>
      <c r="C5" s="7">
        <v>946990880</v>
      </c>
      <c r="D5" s="7">
        <f>B5+C5</f>
        <v>1958254795</v>
      </c>
      <c r="E5" t="s">
        <v>70</v>
      </c>
    </row>
  </sheetData>
  <pageMargins left="0.7" right="0.7" top="0.75" bottom="0.75" header="0.3" footer="0.3"/>
  <pageSetup scale="93" orientation="portrait" r:id="rId1"/>
  <headerFooter>
    <oddHeader>&amp;RTO11 Draft Annual Update 
Attachment 4
WP-Schedule 6 and 8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Workpapers---&gt;</vt:lpstr>
      <vt:lpstr>Trans Plant-Rsrve Act</vt:lpstr>
      <vt:lpstr>2015 ISO Study with Inc Plant</vt:lpstr>
      <vt:lpstr>2014 ISO Study with Inc Plant</vt:lpstr>
      <vt:lpstr>Accum Depr Calc</vt:lpstr>
      <vt:lpstr>Reserve Recon to FF1</vt:lpstr>
      <vt:lpstr>General &amp; Intangible Reserve</vt:lpstr>
      <vt:lpstr>'2015 ISO Study with Inc Plant'!Print_Area</vt:lpstr>
      <vt:lpstr>'Reserve Recon to FF1'!Print_Area</vt:lpstr>
      <vt:lpstr>'Trans Plant-Rsrve Act'!Print_Area</vt:lpstr>
    </vt:vector>
  </TitlesOfParts>
  <Company>SCE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Neff, Lauren Michelle</dc:creator>
  <cp:lastModifiedBy>Kim, Jee Young</cp:lastModifiedBy>
  <cp:lastPrinted>2016-06-13T21:34:01Z</cp:lastPrinted>
  <dcterms:created xsi:type="dcterms:W3CDTF">2016-06-13T17:26:44Z</dcterms:created>
  <dcterms:modified xsi:type="dcterms:W3CDTF">2016-06-13T21:35:18Z</dcterms:modified>
</cp:coreProperties>
</file>