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showInkAnnotation="0" codeName="ThisWorkbook" defaultThemeVersion="166925"/>
  <mc:AlternateContent xmlns:mc="http://schemas.openxmlformats.org/markup-compatibility/2006">
    <mc:Choice Requires="x15">
      <x15ac:absPath xmlns:x15ac="http://schemas.microsoft.com/office/spreadsheetml/2010/11/ac" url="C:\Users\yashwanthikumari.p\Documents\"/>
    </mc:Choice>
  </mc:AlternateContent>
  <xr:revisionPtr revIDLastSave="0" documentId="8_{3A0E0496-C3CD-496A-BD1C-A587E7ABDBE7}" xr6:coauthVersionLast="45" xr6:coauthVersionMax="45" xr10:uidLastSave="{00000000-0000-0000-0000-000000000000}"/>
  <bookViews>
    <workbookView xWindow="-120" yWindow="-120" windowWidth="20730" windowHeight="11160" tabRatio="819" activeTab="2" xr2:uid="{00000000-000D-0000-FFFF-FFFF00000000}"/>
  </bookViews>
  <sheets>
    <sheet name="Instructions" sheetId="24" r:id="rId1"/>
    <sheet name="Energy Cost Estimator" sheetId="11" r:id="rId2"/>
    <sheet name="README" sheetId="23" r:id="rId3"/>
    <sheet name="Home Vintage Table" sheetId="25" r:id="rId4"/>
    <sheet name="BCZ Lookup" sheetId="16" state="hidden" r:id="rId5"/>
    <sheet name="AC Lookups" sheetId="2" state="hidden" r:id="rId6"/>
    <sheet name="Supplemental Data" sheetId="22" state="hidden" r:id="rId7"/>
    <sheet name="Proposed HP Cost Matrix" sheetId="19" state="hidden" r:id="rId8"/>
    <sheet name="Proposed HP Usage Matrix" sheetId="21" state="hidden" r:id="rId9"/>
    <sheet name="Existing HP Cost Matrix" sheetId="9" state="hidden" r:id="rId10"/>
    <sheet name="Existing HP Usage Matrix" sheetId="20" state="hidden" r:id="rId11"/>
  </sheets>
  <definedNames>
    <definedName name="_xlnm._FilterDatabase" localSheetId="4" hidden="1">'BCZ Lookup'!$A$1:$D$1455</definedName>
    <definedName name="CA_ZipLookup">'AC Lookups'!#REF!</definedName>
    <definedName name="Food_Store_HEAT">'AC Lookups'!#REF!</definedName>
    <definedName name="Food_Store_LIGH">'AC Lookups'!#REF!</definedName>
    <definedName name="Grocery_HEAT">'AC Lookups'!#REF!</definedName>
    <definedName name="Grocery_LIGH">'AC Lookups'!#REF!</definedName>
    <definedName name="MyZip">#REF!</definedName>
    <definedName name="Office_HEAT">'AC Lookups'!#REF!</definedName>
    <definedName name="Office_LIGH">'AC Lookups'!#REF!</definedName>
    <definedName name="_xlnm.Print_Area" localSheetId="1">'Energy Cost Estimator'!$A$1:$C$26</definedName>
    <definedName name="_xlnm.Print_Area" localSheetId="3">'Home Vintage Table'!$B$1:$F$20</definedName>
    <definedName name="_xlnm.Print_Area" localSheetId="0">Instructions!$B$1:$B$16</definedName>
    <definedName name="_xlnm.Print_Area" localSheetId="2">README!$B$1:$B$46</definedName>
    <definedName name="Print1">#REF!</definedName>
    <definedName name="Retail_HEAT">'AC Lookups'!#REF!</definedName>
    <definedName name="Retail_LIGH">'AC Lookups'!#REF!</definedName>
    <definedName name="Unrefrigerated_Warehouse_HEAT">'AC Lookups'!#REF!</definedName>
    <definedName name="Unrefrigerated_Warehouse_LIGH">'AC Lookups'!#REF!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13" i="2" l="1"/>
  <c r="J13" i="2"/>
  <c r="J10" i="2"/>
  <c r="J7" i="2"/>
  <c r="B31" i="20"/>
  <c r="B32" i="20"/>
  <c r="B33" i="20"/>
  <c r="B35" i="20"/>
  <c r="B36" i="20"/>
  <c r="B37" i="20"/>
  <c r="B39" i="20"/>
  <c r="B18" i="20"/>
  <c r="B19" i="20"/>
  <c r="B22" i="20"/>
  <c r="B23" i="20"/>
  <c r="B26" i="20"/>
  <c r="B5" i="20"/>
  <c r="B9" i="20"/>
  <c r="B13" i="20"/>
  <c r="B17" i="20"/>
  <c r="B4" i="20"/>
  <c r="B55" i="20"/>
  <c r="B44" i="20" s="1"/>
  <c r="B56" i="20"/>
  <c r="B6" i="20" s="1"/>
  <c r="B57" i="20"/>
  <c r="B20" i="20" s="1"/>
  <c r="B58" i="20"/>
  <c r="B34" i="20" s="1"/>
  <c r="B59" i="20"/>
  <c r="B48" i="20" s="1"/>
  <c r="B60" i="20"/>
  <c r="B10" i="20" s="1"/>
  <c r="B61" i="20"/>
  <c r="B24" i="20" s="1"/>
  <c r="B62" i="20"/>
  <c r="B38" i="20" s="1"/>
  <c r="B63" i="20"/>
  <c r="B52" i="20" s="1"/>
  <c r="B54" i="20"/>
  <c r="B43" i="20" s="1"/>
  <c r="B33" i="9"/>
  <c r="B34" i="9"/>
  <c r="B37" i="9"/>
  <c r="B38" i="9"/>
  <c r="B7" i="9"/>
  <c r="B8" i="9"/>
  <c r="B11" i="9"/>
  <c r="B12" i="9"/>
  <c r="B55" i="9"/>
  <c r="B31" i="9" s="1"/>
  <c r="B56" i="9"/>
  <c r="B32" i="9" s="1"/>
  <c r="B57" i="9"/>
  <c r="B46" i="9" s="1"/>
  <c r="B58" i="9"/>
  <c r="B47" i="9" s="1"/>
  <c r="B59" i="9"/>
  <c r="B35" i="9" s="1"/>
  <c r="B60" i="9"/>
  <c r="B36" i="9" s="1"/>
  <c r="B61" i="9"/>
  <c r="B50" i="9" s="1"/>
  <c r="B62" i="9"/>
  <c r="B51" i="9" s="1"/>
  <c r="B63" i="9"/>
  <c r="B39" i="9" s="1"/>
  <c r="B54" i="9"/>
  <c r="B30" i="9" s="1"/>
  <c r="D13" i="11"/>
  <c r="B17" i="9" l="1"/>
  <c r="B23" i="9"/>
  <c r="B19" i="9"/>
  <c r="B43" i="9"/>
  <c r="B49" i="9"/>
  <c r="B45" i="9"/>
  <c r="B51" i="20"/>
  <c r="B47" i="20"/>
  <c r="B26" i="9"/>
  <c r="B22" i="9"/>
  <c r="B18" i="9"/>
  <c r="B52" i="9"/>
  <c r="B48" i="9"/>
  <c r="B44" i="9"/>
  <c r="B12" i="20"/>
  <c r="B8" i="20"/>
  <c r="B50" i="20"/>
  <c r="B46" i="20"/>
  <c r="B4" i="9"/>
  <c r="B10" i="9"/>
  <c r="B6" i="9"/>
  <c r="B25" i="9"/>
  <c r="B21" i="9"/>
  <c r="B30" i="20"/>
  <c r="B11" i="20"/>
  <c r="B7" i="20"/>
  <c r="B25" i="20"/>
  <c r="B21" i="20"/>
  <c r="B49" i="20"/>
  <c r="B45" i="20"/>
  <c r="B13" i="9"/>
  <c r="B9" i="9"/>
  <c r="B5" i="9"/>
  <c r="B24" i="9"/>
  <c r="B20" i="9"/>
  <c r="C7" i="11"/>
  <c r="D7" i="11" s="1"/>
  <c r="D19" i="25" l="1"/>
  <c r="E19" i="25" s="1"/>
  <c r="F19" i="25" s="1"/>
  <c r="D17" i="25"/>
  <c r="E17" i="25" s="1"/>
  <c r="F17" i="25" s="1"/>
  <c r="L10" i="2" l="1"/>
  <c r="J4" i="2" l="1"/>
  <c r="C7" i="22" l="1"/>
  <c r="C6" i="22"/>
  <c r="C9" i="22"/>
  <c r="C8" i="22"/>
  <c r="C16" i="22"/>
  <c r="C17" i="22" a="1"/>
  <c r="C17" i="22" s="1"/>
  <c r="C14" i="22" a="1"/>
  <c r="C14" i="22" s="1"/>
  <c r="C13" i="22" a="1"/>
  <c r="C13" i="22" s="1"/>
  <c r="C12" i="22" a="1"/>
  <c r="C12" i="22" s="1"/>
  <c r="C11" i="22" a="1"/>
  <c r="C11" i="22" s="1"/>
  <c r="C2" i="22" l="1"/>
  <c r="B4" i="22" l="1"/>
  <c r="C16" i="11" l="1"/>
  <c r="C18" i="11" l="1"/>
  <c r="C17" i="11"/>
  <c r="C19" i="22"/>
  <c r="C20" i="22"/>
  <c r="C22" i="11"/>
  <c r="C23" i="11" s="1"/>
  <c r="C21" i="1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<sst xmlns="http://schemas.openxmlformats.org/spreadsheetml/2006/main" count="888" uniqueCount="203">
  <si>
    <t>SCE HVAC Heat Pump Energy Cost Estimator Instructions</t>
  </si>
  <si>
    <t>The following are the steps that need to be taken in order to get the results from the SCE HVAC Heat Pump Energy Cost Estimator:</t>
  </si>
  <si>
    <r>
      <rPr>
        <b/>
        <sz val="11"/>
        <color theme="1"/>
        <rFont val="Calibri"/>
        <family val="2"/>
        <scheme val="minor"/>
      </rPr>
      <t>1.</t>
    </r>
    <r>
      <rPr>
        <b/>
        <sz val="7"/>
        <color theme="1"/>
        <rFont val="Times New Roman"/>
        <family val="1"/>
      </rPr>
      <t> </t>
    </r>
    <r>
      <rPr>
        <sz val="7"/>
        <color theme="1"/>
        <rFont val="Times New Roman"/>
        <family val="1"/>
      </rPr>
      <t xml:space="preserve">    </t>
    </r>
    <r>
      <rPr>
        <sz val="11"/>
        <color theme="1"/>
        <rFont val="Calibri"/>
        <family val="2"/>
        <scheme val="minor"/>
      </rPr>
      <t>Download the SCE HVAC Heat Pump Energy Cost Estimator on to your device. User must have access to the app or online version of Microsoft Excel. No Macros need to be enabled.</t>
    </r>
  </si>
  <si>
    <r>
      <rPr>
        <b/>
        <sz val="11"/>
        <color theme="1"/>
        <rFont val="Calibri"/>
        <family val="2"/>
        <scheme val="minor"/>
      </rPr>
      <t>2.</t>
    </r>
    <r>
      <rPr>
        <sz val="7"/>
        <color theme="1"/>
        <rFont val="Times New Roman"/>
        <family val="1"/>
      </rPr>
      <t xml:space="preserve">     </t>
    </r>
    <r>
      <rPr>
        <sz val="11"/>
        <color theme="1"/>
        <rFont val="Calibri"/>
        <family val="2"/>
        <scheme val="minor"/>
      </rPr>
      <t>Open the file and read the instructions on this tab and the Energy Cost Estimator tab.</t>
    </r>
  </si>
  <si>
    <r>
      <rPr>
        <b/>
        <sz val="11"/>
        <color theme="1"/>
        <rFont val="Calibri"/>
        <family val="2"/>
        <scheme val="minor"/>
      </rPr>
      <t>4.</t>
    </r>
    <r>
      <rPr>
        <sz val="7"/>
        <color theme="1"/>
        <rFont val="Times New Roman"/>
        <family val="1"/>
      </rPr>
      <t xml:space="preserve">     </t>
    </r>
    <r>
      <rPr>
        <sz val="11"/>
        <color theme="1"/>
        <rFont val="Calibri"/>
        <family val="2"/>
        <scheme val="minor"/>
      </rPr>
      <t xml:space="preserve">Next, select the customer’s </t>
    </r>
    <r>
      <rPr>
        <i/>
        <sz val="11"/>
        <color theme="1"/>
        <rFont val="Calibri"/>
        <family val="2"/>
        <scheme val="minor"/>
      </rPr>
      <t>Year Home Built or Re-Insulated</t>
    </r>
    <r>
      <rPr>
        <sz val="11"/>
        <color theme="1"/>
        <rFont val="Calibri"/>
        <family val="2"/>
        <scheme val="minor"/>
      </rPr>
      <t xml:space="preserve"> from the dropdown list, the four ranges of options: Pre-1979, 1979 – 1995, 1996 – 2012 and 2013 and Later.</t>
    </r>
  </si>
  <si>
    <r>
      <rPr>
        <b/>
        <sz val="11"/>
        <color theme="1"/>
        <rFont val="Calibri"/>
        <family val="2"/>
        <scheme val="minor"/>
      </rPr>
      <t>6.</t>
    </r>
    <r>
      <rPr>
        <b/>
        <sz val="7"/>
        <color theme="1"/>
        <rFont val="Times New Roman"/>
        <family val="1"/>
      </rPr>
      <t>  </t>
    </r>
    <r>
      <rPr>
        <sz val="7"/>
        <color theme="1"/>
        <rFont val="Times New Roman"/>
        <family val="1"/>
      </rPr>
      <t xml:space="preserve">   </t>
    </r>
    <r>
      <rPr>
        <sz val="11"/>
        <color theme="1"/>
        <rFont val="Calibri"/>
        <family val="2"/>
        <scheme val="minor"/>
      </rPr>
      <t xml:space="preserve">Select the customer’s </t>
    </r>
    <r>
      <rPr>
        <i/>
        <sz val="11"/>
        <color theme="1"/>
        <rFont val="Calibri"/>
        <family val="2"/>
        <scheme val="minor"/>
      </rPr>
      <t>Current SCE Rate</t>
    </r>
    <r>
      <rPr>
        <sz val="11"/>
        <color theme="1"/>
        <rFont val="Calibri"/>
        <family val="2"/>
        <scheme val="minor"/>
      </rPr>
      <t xml:space="preserve"> from the dropdown list, the three options are: Tiered, TOU-D-4-9PM and TOU-D-5-8PM.</t>
    </r>
  </si>
  <si>
    <r>
      <rPr>
        <b/>
        <sz val="11"/>
        <color theme="1"/>
        <rFont val="Calibri"/>
        <family val="2"/>
        <scheme val="minor"/>
      </rPr>
      <t>7.</t>
    </r>
    <r>
      <rPr>
        <b/>
        <sz val="7"/>
        <color theme="1"/>
        <rFont val="Times New Roman"/>
        <family val="1"/>
      </rPr>
      <t> </t>
    </r>
    <r>
      <rPr>
        <sz val="7"/>
        <color theme="1"/>
        <rFont val="Times New Roman"/>
        <family val="1"/>
      </rPr>
      <t xml:space="preserve">    </t>
    </r>
    <r>
      <rPr>
        <sz val="11"/>
        <color theme="1"/>
        <rFont val="Calibri"/>
        <family val="2"/>
        <scheme val="minor"/>
      </rPr>
      <t xml:space="preserve">Next, select the </t>
    </r>
    <r>
      <rPr>
        <i/>
        <sz val="11"/>
        <color theme="1"/>
        <rFont val="Calibri"/>
        <family val="2"/>
        <scheme val="minor"/>
      </rPr>
      <t>Proposed New System Type</t>
    </r>
    <r>
      <rPr>
        <sz val="11"/>
        <color theme="1"/>
        <rFont val="Calibri"/>
        <family val="2"/>
        <scheme val="minor"/>
      </rPr>
      <t xml:space="preserve"> from the dropdown that the customer wants to compare to their current system. The proposed system types are: Central HVAC Heat Pump: 15 SEER, 8.7 HSPF, Mini-Split HVAC Heat Pump: 15 SEER, 8.5 HSPF, Mini-Split HVAC Heat Pump: 16 SEER, 8.8 HSPF, Mini-Split HVAC Heat Pump: 17 SEER, 9.4 HSPF, Mini-Split HVAC Heat Pump: 18 SEER, 9.8 HSPF, and Mini-Split HVAC Heat Pump: 19 SEER, 11 HSPF. If the customer’s proposed new system is not listed, select the closest option. If a heat pump is selected, then a PRIME rate will be available in the next input for the customer to be on.</t>
    </r>
  </si>
  <si>
    <r>
      <rPr>
        <b/>
        <sz val="11"/>
        <color theme="1"/>
        <rFont val="Calibri"/>
        <family val="2"/>
        <scheme val="minor"/>
      </rPr>
      <t>8.</t>
    </r>
    <r>
      <rPr>
        <b/>
        <sz val="7"/>
        <color theme="1"/>
        <rFont val="Times New Roman"/>
        <family val="1"/>
      </rPr>
      <t> </t>
    </r>
    <r>
      <rPr>
        <sz val="7"/>
        <color theme="1"/>
        <rFont val="Times New Roman"/>
        <family val="1"/>
      </rPr>
      <t xml:space="preserve">    </t>
    </r>
    <r>
      <rPr>
        <sz val="11"/>
        <color theme="1"/>
        <rFont val="Calibri"/>
        <family val="2"/>
        <scheme val="minor"/>
      </rPr>
      <t xml:space="preserve">Then, select the </t>
    </r>
    <r>
      <rPr>
        <i/>
        <sz val="11"/>
        <color theme="1"/>
        <rFont val="Calibri"/>
        <family val="2"/>
        <scheme val="minor"/>
      </rPr>
      <t>Proposed New SCE Rate</t>
    </r>
    <r>
      <rPr>
        <sz val="11"/>
        <color theme="1"/>
        <rFont val="Calibri"/>
        <family val="2"/>
        <scheme val="minor"/>
      </rPr>
      <t xml:space="preserve"> from the dropdown list. The customer proposed new rate options are: Tiered, TOU-D-4-9PM, TOU-D-5-8PM and </t>
    </r>
    <r>
      <rPr>
        <b/>
        <sz val="11"/>
        <color theme="1"/>
        <rFont val="Calibri"/>
        <family val="2"/>
        <scheme val="minor"/>
      </rPr>
      <t xml:space="preserve">TOU-D-PRIME </t>
    </r>
    <r>
      <rPr>
        <sz val="11"/>
        <color theme="1"/>
        <rFont val="Calibri"/>
        <family val="2"/>
        <scheme val="minor"/>
      </rPr>
      <t>(only available if Heat Pump is selected in this tool).</t>
    </r>
  </si>
  <si>
    <t xml:space="preserve">                  SCE's TOU-D-PRIME rate was designed exclusively for high-energy-use households with an electric or plug-in hybrid vehicle, residential battery, or heat pump. TOU-D-PRIME offers the lowest off-peak rates. A fixed daily basic charge allows for lower Super Off-Peak and Off-Peak rates.</t>
  </si>
  <si>
    <r>
      <rPr>
        <b/>
        <sz val="11"/>
        <color theme="1"/>
        <rFont val="Calibri"/>
        <family val="2"/>
        <scheme val="minor"/>
      </rPr>
      <t>9.</t>
    </r>
    <r>
      <rPr>
        <sz val="7"/>
        <color theme="1"/>
        <rFont val="Times New Roman"/>
        <family val="1"/>
      </rPr>
      <t xml:space="preserve">     </t>
    </r>
    <r>
      <rPr>
        <sz val="11"/>
        <color theme="1"/>
        <rFont val="Calibri"/>
        <family val="2"/>
        <scheme val="minor"/>
      </rPr>
      <t xml:space="preserve">The last input is the </t>
    </r>
    <r>
      <rPr>
        <i/>
        <sz val="11"/>
        <color theme="1"/>
        <rFont val="Calibri"/>
        <family val="2"/>
        <scheme val="minor"/>
      </rPr>
      <t>Monthly Utility (Gas + Electric) Bill</t>
    </r>
    <r>
      <rPr>
        <sz val="11"/>
        <color theme="1"/>
        <rFont val="Calibri"/>
        <family val="2"/>
        <scheme val="minor"/>
      </rPr>
      <t>. This is optional and not required for the tool to give results. This can be entered in order to calculate new monthly costs, monthly savings, and annual savings based on the result of the cost percent savings. The value entered should be a sum of the average gas and electric bill of the customer.</t>
    </r>
  </si>
  <si>
    <r>
      <rPr>
        <b/>
        <sz val="11"/>
        <color theme="1"/>
        <rFont val="Calibri"/>
        <family val="2"/>
        <scheme val="minor"/>
      </rPr>
      <t xml:space="preserve">11. </t>
    </r>
    <r>
      <rPr>
        <sz val="11"/>
        <color theme="1"/>
        <rFont val="Calibri"/>
        <family val="2"/>
        <scheme val="minor"/>
      </rPr>
      <t xml:space="preserve">Evaluate different proposed systems to see which HVAC Heat Pump can yield the most </t>
    </r>
    <r>
      <rPr>
        <i/>
        <sz val="11"/>
        <color theme="1"/>
        <rFont val="Calibri"/>
        <family val="2"/>
        <scheme val="minor"/>
      </rPr>
      <t>Cost Percent Savings</t>
    </r>
    <r>
      <rPr>
        <sz val="11"/>
        <color theme="1"/>
        <rFont val="Calibri"/>
        <family val="2"/>
        <scheme val="minor"/>
      </rPr>
      <t xml:space="preserve">, </t>
    </r>
    <r>
      <rPr>
        <i/>
        <sz val="11"/>
        <color theme="1"/>
        <rFont val="Calibri"/>
        <family val="2"/>
        <scheme val="minor"/>
      </rPr>
      <t>Energy Percent Savings</t>
    </r>
    <r>
      <rPr>
        <sz val="11"/>
        <color theme="1"/>
        <rFont val="Calibri"/>
        <family val="2"/>
        <scheme val="minor"/>
      </rPr>
      <t xml:space="preserve"> and </t>
    </r>
    <r>
      <rPr>
        <i/>
        <sz val="11"/>
        <color theme="1"/>
        <rFont val="Calibri"/>
        <family val="2"/>
        <scheme val="minor"/>
      </rPr>
      <t>GHG Percent Savings</t>
    </r>
    <r>
      <rPr>
        <sz val="11"/>
        <color theme="1"/>
        <rFont val="Calibri"/>
        <family val="2"/>
        <scheme val="minor"/>
      </rPr>
      <t xml:space="preserve"> for the customer.</t>
    </r>
  </si>
  <si>
    <t>Zip Code</t>
  </si>
  <si>
    <t>Climate Zone</t>
  </si>
  <si>
    <t>Year Home Built or Re-Insulated</t>
  </si>
  <si>
    <t>2013 and Later</t>
  </si>
  <si>
    <t>Current HVAC System Type</t>
  </si>
  <si>
    <t>No Cooling with Wall Furnace</t>
  </si>
  <si>
    <t>Current SCE Rate</t>
  </si>
  <si>
    <t>Tiered</t>
  </si>
  <si>
    <t>Proposed New System Type</t>
  </si>
  <si>
    <t>Mini-Split HVAC Heat Pump: 19 SEER, 11 HSPF</t>
  </si>
  <si>
    <t>Proposed New SCE Rate**</t>
  </si>
  <si>
    <t>TOU-D-PRIME</t>
  </si>
  <si>
    <t>Cost Percent Savings</t>
  </si>
  <si>
    <t>Energy Percent Savings</t>
  </si>
  <si>
    <t>Greenhouse Gas Percent Savings</t>
  </si>
  <si>
    <t>Monthly Utility (Gas+Electric) Bill</t>
  </si>
  <si>
    <t>Estimated New Monthly Bill</t>
  </si>
  <si>
    <t>Estimated Monthly Savings</t>
  </si>
  <si>
    <t>Estimated Annual Savings</t>
  </si>
  <si>
    <t>*To download the current edition of the SCE HVAC Heat Pump Energy Cost Estimator, please visit sce.com/rebates .</t>
  </si>
  <si>
    <t>SCE HVAC Heat Pump Energy Cost Estimator README</t>
  </si>
  <si>
    <r>
      <rPr>
        <b/>
        <sz val="14"/>
        <color theme="1"/>
        <rFont val="Calibri (Body)"/>
      </rPr>
      <t>Goal</t>
    </r>
    <r>
      <rPr>
        <sz val="11"/>
        <color theme="1"/>
        <rFont val="Calibri"/>
        <family val="2"/>
        <scheme val="minor"/>
      </rPr>
      <t xml:space="preserve">
The goal of the tool is to provide a user-friendly tool to help installers, contractors and distributors make the sales case with costs and savings of </t>
    </r>
    <r>
      <rPr>
        <b/>
        <sz val="11"/>
        <color theme="1"/>
        <rFont val="Calibri"/>
        <family val="2"/>
        <scheme val="minor"/>
      </rPr>
      <t>whole house</t>
    </r>
    <r>
      <rPr>
        <sz val="11"/>
        <color theme="1"/>
        <rFont val="Calibri"/>
        <family val="2"/>
        <scheme val="minor"/>
      </rPr>
      <t xml:space="preserve"> energy usage comparing an existing HVAC system to a proposed HVAC Heat Pump system by entering only a few simple data points.</t>
    </r>
  </si>
  <si>
    <r>
      <rPr>
        <b/>
        <sz val="14"/>
        <color theme="1"/>
        <rFont val="Calibri (Body)"/>
      </rPr>
      <t xml:space="preserve">Platform </t>
    </r>
    <r>
      <rPr>
        <sz val="12"/>
        <color theme="1"/>
        <rFont val="Calibri"/>
        <family val="2"/>
        <scheme val="minor"/>
      </rPr>
      <t xml:space="preserve">
</t>
    </r>
    <r>
      <rPr>
        <sz val="11"/>
        <color theme="1"/>
        <rFont val="Calibri"/>
        <family val="2"/>
      </rPr>
      <t>The platform of the HVAC Heat Pump Energy Cost Estimator is Microsoft Excel. The file should be downloaded on the user’s device and once downloaded can be used offline. The tool allows for the user to select options from drop down menus and enter data for a look-up function. Once all the fields have been selected, the calculated results are automatically populated. This tool does not require any Microsoft Excel Macros to be enabled.</t>
    </r>
  </si>
  <si>
    <r>
      <rPr>
        <b/>
        <sz val="14"/>
        <color theme="1"/>
        <rFont val="Calibri (Body)"/>
      </rPr>
      <t>How the Tool Works</t>
    </r>
    <r>
      <rPr>
        <sz val="11"/>
        <color theme="1"/>
        <rFont val="Calibri"/>
        <family val="2"/>
        <scheme val="minor"/>
      </rPr>
      <t xml:space="preserve">
The HVAC Heat Pump Energy Cost Estimator takes the user inputted data and indexes a matrix of precalculated energy usage and cost data. The precalculated data is based on modeling done using the Building Energy Optimization Tool (BEopt), which is detailed in the Modeling section. This section covers the Inputs, Modeling, Calculations, Outputs, and Assumptions used in the HVAC Heat Pump Energy Cost Estimator. </t>
    </r>
  </si>
  <si>
    <r>
      <rPr>
        <b/>
        <i/>
        <sz val="11"/>
        <color theme="1"/>
        <rFont val="Calibri"/>
        <family val="2"/>
        <scheme val="minor"/>
      </rPr>
      <t>Year Home Built or Re-Insulated</t>
    </r>
    <r>
      <rPr>
        <sz val="11"/>
        <color theme="1"/>
        <rFont val="Calibri"/>
        <family val="2"/>
        <scheme val="minor"/>
      </rPr>
      <t xml:space="preserve">
The year the home was built or re-insulated is needed in order to understand the typical building envelope and is based on the prevailing Title 24 code at that time. The following are the ranges of home vintages to choose from in the HVAC Heat Pump Energy Cost Estimator:
•	Pre-1979
•	1979 - 1995
•	1996 - 2012
•	2013 and Later
See Modeling section and Home Vintage Tab for the building envelope modeled for each home vintage.</t>
    </r>
  </si>
  <si>
    <r>
      <rPr>
        <b/>
        <i/>
        <sz val="11"/>
        <color theme="1"/>
        <rFont val="Calibri"/>
        <family val="2"/>
        <scheme val="minor"/>
      </rPr>
      <t>Current SCE Rate</t>
    </r>
    <r>
      <rPr>
        <sz val="11"/>
        <color theme="1"/>
        <rFont val="Calibri"/>
        <family val="2"/>
        <scheme val="minor"/>
      </rPr>
      <t xml:space="preserve">
The customer’s current SCE rate needs to be selected. The tiered and time-of-use (TOU) options listed in the HVAC Heat Pump Energy Cost Estimator are:
•	Tiered
•	TOU-D-4-9PM
•	TOU-D-5-8PM</t>
    </r>
  </si>
  <si>
    <r>
      <rPr>
        <b/>
        <i/>
        <sz val="11"/>
        <color theme="1"/>
        <rFont val="Calibri"/>
        <family val="2"/>
        <scheme val="minor"/>
      </rPr>
      <t>Proposed New System Type</t>
    </r>
    <r>
      <rPr>
        <sz val="11"/>
        <color theme="1"/>
        <rFont val="Calibri"/>
        <family val="2"/>
        <scheme val="minor"/>
      </rPr>
      <t xml:space="preserve">
The customer’s proposed new system needs to be selected. The options listed in the HVAC Heat Pump Energy Cost Estimator are:
•	Central HVAC Heat Pump: 15 SEER, 8.7 HSPF 
•	Ducted Mini-Split HVAC Heat Pump: 15 SEER, 8.5 HSPF 
•	Ducted Mini-Split HVAC Heat Pump: 16 SEER, 8.8 HSPF 
•	Ducted Mini-Split HVAC Heat Pump: 17 SEER, 9.4 HSPF 
•	Ducted Mini-Split HVAC Heat Pump: 18 SEER, 9.8 HSPF 
•	Ductless Mini-Split HVAC Heat Pump: 19 SEER, 11 HSPF 
If the customer’s proposed new system is not listed here, select the closest option.</t>
    </r>
  </si>
  <si>
    <r>
      <rPr>
        <b/>
        <i/>
        <sz val="11"/>
        <color theme="1"/>
        <rFont val="Calibri"/>
        <family val="2"/>
        <scheme val="minor"/>
      </rPr>
      <t>Proposed New SCE Rate</t>
    </r>
    <r>
      <rPr>
        <sz val="11"/>
        <color theme="1"/>
        <rFont val="Calibri"/>
        <family val="2"/>
        <scheme val="minor"/>
      </rPr>
      <t xml:space="preserve">
The customer’s proposed new SCE rate needs to be selected. The options listed in the HVAC Heat Pump Energy Cost Estimator are:
•	Tiered
•	TOU-D-4-9PM
•	TOU-D-5-8PM
•	TOU-D-PRIME
Note that TOU-D-PRIME is a rate only available to be selected in this tool if one of the heat pumps is selected in the Proposed New System. See link to TOU rates here: https://www.sce.com/residential/rates/</t>
    </r>
  </si>
  <si>
    <r>
      <rPr>
        <b/>
        <i/>
        <sz val="11"/>
        <color theme="1"/>
        <rFont val="Calibri"/>
        <family val="2"/>
        <scheme val="minor"/>
      </rPr>
      <t>Monthly Utility (Gas + Electric) Bill</t>
    </r>
    <r>
      <rPr>
        <sz val="11"/>
        <color theme="1"/>
        <rFont val="Calibri"/>
        <family val="2"/>
        <scheme val="minor"/>
      </rPr>
      <t xml:space="preserve">
The customer average monthly bill cost can be entered in order to calculate new monthly costs, monthly savings, and annual savings based on the result of the cost percent savings. This value should include both gas and electric.</t>
    </r>
  </si>
  <si>
    <r>
      <rPr>
        <b/>
        <sz val="12"/>
        <color theme="1"/>
        <rFont val="Calibri (Body)"/>
      </rPr>
      <t>Modeling</t>
    </r>
    <r>
      <rPr>
        <sz val="11"/>
        <color theme="1"/>
        <rFont val="Calibri"/>
        <family val="2"/>
        <scheme val="minor"/>
      </rPr>
      <t xml:space="preserve">
The energy usage modeling for the tool was done using the BEopt software. As described by BEopt, the “software provides capabilities to evaluate residential building designs and identify cost-optimal efficiency packages at various levels of whole-house energy savings along the path to zero net energy.” See link below for more details.</t>
    </r>
  </si>
  <si>
    <t>https://beopt.nrel.gov/home</t>
  </si>
  <si>
    <r>
      <t xml:space="preserve">A total of 480 models were run varying the combination input values of the eight SCE CZs, four home vintage ranges and fifteen system types (nine current and six proposed system types) as defined in the Inputs section above. The BEopt model ran utility usage for each combination of variables and outputted hourly electric usage (kWh), gas usage (Btu) and a breakdown of cooling and heating usage (kWh and Btu).
See </t>
    </r>
    <r>
      <rPr>
        <b/>
        <sz val="11"/>
        <color theme="1"/>
        <rFont val="Calibri"/>
        <family val="2"/>
        <scheme val="minor"/>
      </rPr>
      <t>Home Vintage Table</t>
    </r>
    <r>
      <rPr>
        <sz val="11"/>
        <color theme="1"/>
        <rFont val="Calibri"/>
        <family val="2"/>
        <scheme val="minor"/>
      </rPr>
      <t xml:space="preserve"> tab for the values used in the model for the building envelope of the four types of home vintages, Pre-179, 1979 to 1995, 1996 to 2012 and 2013 to Present.</t>
    </r>
  </si>
  <si>
    <r>
      <rPr>
        <b/>
        <sz val="12"/>
        <color theme="1"/>
        <rFont val="Calibri (Body)"/>
      </rPr>
      <t xml:space="preserve">Calculation </t>
    </r>
    <r>
      <rPr>
        <sz val="11"/>
        <color theme="1"/>
        <rFont val="Calibri"/>
        <family val="2"/>
        <scheme val="minor"/>
      </rPr>
      <t xml:space="preserve">
Each system type was modeled for each vintage described above and building climate zone in SCE territory. Hourly usage data was output for each scenario and used to calculate utility costs and GHG emissions. Electrical rates used were TOU (4-9 PM, 5-8 PM and PRIME) and tiered. The gas rates used were also tiered.
The hourly TOU rates were determined based off the month, day of the week (weekday or weekend), and hour. The hourly usage data was then applied to these rates to determine the total cost of electricity.  Below is the links to the three TOU rates calculated, TOU 4-9 PM, TOU 5-8 PM and TOU PRIME by the HVAC Heat Pump Energy Cost Estimator.</t>
    </r>
  </si>
  <si>
    <t xml:space="preserve">https://www.sce.com/residential/rates/Time-Of-Use-Residential-Rate-Plans </t>
  </si>
  <si>
    <t>The electrical tiered rates were calculated by using the sum of each month’s usage. Tier 1 rates were applied at the first hour of each month. After the first hour, each subsequent hour was summed from the first hour of the month to that current hour. Once that sum surpassed the monthly allocation for the month and climate zone, the rate was increased to Tier 2. If the sum of these hours surpassed 4 times the monthly allocation for the month and climate zone, the rate was increased to Tier 3. Below are the costs for each Tier. Below are the links for the SCE Tiered Rate rate calculated.</t>
  </si>
  <si>
    <t xml:space="preserve">https://www.sce.com/residential/rates/Standard-Residential-Rate-Plan </t>
  </si>
  <si>
    <t>The gas tiered rates were calculated the same way as the electric tierd rates. Below is the link to the Southern California Gas (SCG) residential rates.</t>
  </si>
  <si>
    <t xml:space="preserve">https://www2.socalgas.com/regulatory/tariffs/tm2/pdf/GR.pdf </t>
  </si>
  <si>
    <t>Greenhouse Gas (GHG) emissions were calculated using hourly GHG emission factors (tCO2/kWh and tCO2/Therm) by CZ and multiplying the hourly usage data by that factor. 
The hourly data was then summed for each scenario of variables to get annual usage (kWh and therms), costs and emissions. The data was then transferred into the HVAC Heat Pump Energy Cost Estimator in four separate matrices (existing cost, existing usage, proposed cost, and proposed usage). The values taken from the matrices are based on the data inputted by the user and used to calculate percent cost, percent energy savings, and percent GHG emissions savings. 
It is important to note that kWh and therms were both converted to Btu in order to show a fair comparison between the existing units and the proposed heat pumps. The Estimated New Monthly Bill and Monthly Savings are calculated using the cost percent savings result. Furthermore, the Estimated Annual Savings is calculated by multiplying the Estimated Monthly Savings by 12 months.</t>
  </si>
  <si>
    <r>
      <rPr>
        <b/>
        <i/>
        <sz val="11"/>
        <color theme="1"/>
        <rFont val="Calibri"/>
        <family val="2"/>
        <scheme val="minor"/>
      </rPr>
      <t>Climate Zone</t>
    </r>
    <r>
      <rPr>
        <sz val="11"/>
        <color theme="1"/>
        <rFont val="Calibri"/>
        <family val="2"/>
        <scheme val="minor"/>
      </rPr>
      <t xml:space="preserve">
The Climate Zone as described in the Inputs section is the output when the customer Zip Code is entered in the HVAC Heat Pump Energy Cost Estimator. See link for CPUC Building Climate Zones full list.</t>
    </r>
  </si>
  <si>
    <t>https://www.energy.ca.gov/media/3560</t>
  </si>
  <si>
    <r>
      <rPr>
        <b/>
        <i/>
        <sz val="11"/>
        <color theme="1"/>
        <rFont val="Calibri"/>
        <family val="2"/>
        <scheme val="minor"/>
      </rPr>
      <t>Cost Percent Savings</t>
    </r>
    <r>
      <rPr>
        <sz val="11"/>
        <color theme="1"/>
        <rFont val="Calibri"/>
        <family val="2"/>
        <scheme val="minor"/>
      </rPr>
      <t xml:space="preserve">
The Cost Percent Savings is the percent of utility cost savings of switching from the customer’s current system to the proposed system selected in the HVAC Heat Pump Energy Cost Estimator.</t>
    </r>
  </si>
  <si>
    <r>
      <rPr>
        <b/>
        <i/>
        <sz val="11"/>
        <color theme="1"/>
        <rFont val="Calibri"/>
        <family val="2"/>
        <scheme val="minor"/>
      </rPr>
      <t>Energy Percent Savings</t>
    </r>
    <r>
      <rPr>
        <sz val="11"/>
        <color theme="1"/>
        <rFont val="Calibri"/>
        <family val="2"/>
        <scheme val="minor"/>
      </rPr>
      <t xml:space="preserve">
The Energy Percent Savings is the percent of usage savings in BTU of switching from the customer’s current system to the proposed system selected in the HVAC Heat Pump Energy Cost Estimator.</t>
    </r>
  </si>
  <si>
    <r>
      <rPr>
        <b/>
        <i/>
        <sz val="11"/>
        <color theme="1"/>
        <rFont val="Calibri"/>
        <family val="2"/>
        <scheme val="minor"/>
      </rPr>
      <t>Greenhouse Gas Percent Savings</t>
    </r>
    <r>
      <rPr>
        <sz val="11"/>
        <color theme="1"/>
        <rFont val="Calibri"/>
        <family val="2"/>
        <scheme val="minor"/>
      </rPr>
      <t xml:space="preserve">
The Greenhouse Gas Savings is the percent tons CO2 savings of switching from the customer’s current system to the proposed system selected in the HVAC Heat Pump Energy Cost Estimator. Note that this does not include other GHGs.</t>
    </r>
  </si>
  <si>
    <r>
      <rPr>
        <b/>
        <i/>
        <sz val="11"/>
        <color theme="1"/>
        <rFont val="Calibri"/>
        <family val="2"/>
        <scheme val="minor"/>
      </rPr>
      <t>Estimated New Monthly Bill</t>
    </r>
    <r>
      <rPr>
        <sz val="11"/>
        <color theme="1"/>
        <rFont val="Calibri"/>
        <family val="2"/>
        <scheme val="minor"/>
      </rPr>
      <t xml:space="preserve">
The Estimated New Monthly Bill is the potential new monthly bill amount based on the Cost Percent Savings with the new system.</t>
    </r>
  </si>
  <si>
    <r>
      <rPr>
        <b/>
        <i/>
        <sz val="11"/>
        <color theme="1"/>
        <rFont val="Calibri"/>
        <family val="2"/>
        <scheme val="minor"/>
      </rPr>
      <t>Estimated Monthly Savings</t>
    </r>
    <r>
      <rPr>
        <sz val="11"/>
        <color theme="1"/>
        <rFont val="Calibri"/>
        <family val="2"/>
        <scheme val="minor"/>
      </rPr>
      <t xml:space="preserve">
Similar to the Estimated New Monthly Bill, the Estimated Monthly Savings is the potential cost savings amount based on the Cost Percent Savings with the new system.</t>
    </r>
  </si>
  <si>
    <r>
      <rPr>
        <b/>
        <i/>
        <sz val="11"/>
        <color theme="1"/>
        <rFont val="Calibri"/>
        <family val="2"/>
        <scheme val="minor"/>
      </rPr>
      <t>Estimated Annual Savings</t>
    </r>
    <r>
      <rPr>
        <sz val="11"/>
        <color theme="1"/>
        <rFont val="Calibri"/>
        <family val="2"/>
        <scheme val="minor"/>
      </rPr>
      <t xml:space="preserve">
The Estimated Annual Savings is the potential savings that that customer could have annually with the new system.</t>
    </r>
  </si>
  <si>
    <r>
      <rPr>
        <b/>
        <i/>
        <sz val="11"/>
        <rFont val="Calibri"/>
        <family val="2"/>
        <scheme val="minor"/>
      </rPr>
      <t>Please consult supplier for heat pump models that can heat with outside temperatures down to -13 F</t>
    </r>
    <r>
      <rPr>
        <sz val="11"/>
        <color rgb="FFFF0000"/>
        <rFont val="Calibri"/>
        <family val="2"/>
        <scheme val="minor"/>
      </rPr>
      <t xml:space="preserve">
</t>
    </r>
    <r>
      <rPr>
        <sz val="11"/>
        <color theme="1"/>
        <rFont val="Calibri"/>
        <family val="2"/>
      </rPr>
      <t>This notice appears if the CZ and home type indicate that Heat Pumps designed for cold climates may be recommended.</t>
    </r>
  </si>
  <si>
    <r>
      <rPr>
        <b/>
        <sz val="14"/>
        <color theme="1"/>
        <rFont val="Calibri (Body)"/>
      </rPr>
      <t>Assumptions</t>
    </r>
    <r>
      <rPr>
        <sz val="11"/>
        <color theme="1"/>
        <rFont val="Calibri"/>
        <family val="2"/>
        <scheme val="minor"/>
      </rPr>
      <t xml:space="preserve">
The following summarizes the assumptions made when running the model and calculations in order to reduce the amount of information the user needs to input into the HVAC Heat Pump Energy Cost Estimator. </t>
    </r>
  </si>
  <si>
    <r>
      <rPr>
        <b/>
        <sz val="11"/>
        <rFont val="Calibri (Body)"/>
      </rPr>
      <t>Whole House Energy Usage</t>
    </r>
    <r>
      <rPr>
        <sz val="11"/>
        <color rgb="FFFF0000"/>
        <rFont val="Calibri"/>
        <family val="2"/>
        <scheme val="minor"/>
      </rPr>
      <t xml:space="preserve">
</t>
    </r>
    <r>
      <rPr>
        <sz val="11"/>
        <color theme="1"/>
        <rFont val="Calibri"/>
        <family val="2"/>
      </rPr>
      <t>The outputs from the model, which were used for the matrix lookups in the tool are based off of the entire home, as opposed to heating and cooling only. Therefore, note that when selecting a heat pump in the tool, there is still gas usage from other household appliances being taken into account.</t>
    </r>
  </si>
  <si>
    <r>
      <rPr>
        <b/>
        <sz val="11"/>
        <rFont val="Calibri (Body)"/>
      </rPr>
      <t>Customer Behavior</t>
    </r>
    <r>
      <rPr>
        <sz val="11"/>
        <color rgb="FFFF0000"/>
        <rFont val="Calibri"/>
        <family val="2"/>
        <scheme val="minor"/>
      </rPr>
      <t xml:space="preserve">
</t>
    </r>
    <r>
      <rPr>
        <sz val="11"/>
        <color theme="1"/>
        <rFont val="Calibri"/>
        <family val="2"/>
      </rPr>
      <t>The tool assumes same operation of the HVAC (e.g. setpoint, schedule, etc.) between existing and proposed cases.</t>
    </r>
  </si>
  <si>
    <r>
      <rPr>
        <b/>
        <sz val="11"/>
        <color theme="1"/>
        <rFont val="Calibri (Body)"/>
      </rPr>
      <t>Average Thermostat Setpoint</t>
    </r>
    <r>
      <rPr>
        <sz val="11"/>
        <color theme="1"/>
        <rFont val="Calibri"/>
        <family val="2"/>
        <scheme val="minor"/>
      </rPr>
      <t xml:space="preserve">
The thermostat setpoints used in the models assumed 70°F for heating and 74°F for cooling. According to a Nest study, which looked at Nest Thermostats located within California’s climate zones, these average setpoints capture 90% of the population. See link below for study.</t>
    </r>
  </si>
  <si>
    <t xml:space="preserve">https://static1.squarespace.com/static/53c96e16e4b003bdba4f4fee/t/57978c141b631b286ea3dae8/1469549595079/Supplemental+Data+for+California+Smart+Thermostat+Workpaper+-+June+2016.pdf </t>
  </si>
  <si>
    <r>
      <rPr>
        <b/>
        <sz val="11"/>
        <color theme="1"/>
        <rFont val="Calibri (Body)"/>
      </rPr>
      <t>Current System Heating</t>
    </r>
    <r>
      <rPr>
        <sz val="11"/>
        <color theme="1"/>
        <rFont val="Calibri"/>
        <family val="2"/>
        <scheme val="minor"/>
      </rPr>
      <t xml:space="preserve">
For existing systems with a gas furnace, 80% AFUE was used. For wall furnaces, 60% AFUE was used.</t>
    </r>
  </si>
  <si>
    <r>
      <rPr>
        <b/>
        <sz val="11"/>
        <color theme="1"/>
        <rFont val="Calibri (Body)"/>
      </rPr>
      <t>Building Envelope and Size</t>
    </r>
    <r>
      <rPr>
        <sz val="11"/>
        <color theme="1"/>
        <rFont val="Calibri"/>
        <family val="2"/>
        <scheme val="minor"/>
      </rPr>
      <t xml:space="preserve">
For the building envelope and home size, models used were the same used in the Energy + Environment Economics (E3) Residential Building Electrification in California Study (see link below for study):
•	1,400ft2 single story home (Pre-1979)
•	2,100 ft2 single story home (1979-2012)
•	2,700 ft2 two-story home (2013 and After)</t>
    </r>
  </si>
  <si>
    <t xml:space="preserve">https://www.ethree.com/wp-content/uploads/2019/04/E3_Residential_Building_Electrification_in_California_April_2019.pdf </t>
  </si>
  <si>
    <r>
      <rPr>
        <b/>
        <sz val="11"/>
        <color theme="1"/>
        <rFont val="Calibri (Body)"/>
      </rPr>
      <t>Gas Rate</t>
    </r>
    <r>
      <rPr>
        <sz val="11"/>
        <color theme="1"/>
        <rFont val="Calibri"/>
        <family val="2"/>
        <scheme val="minor"/>
      </rPr>
      <t xml:space="preserve">
Gas rates between the different utilities within SCE’s climate zones were similar enough that SCG rates were used for all climate zones. See link below for SCG residential gas rates</t>
    </r>
  </si>
  <si>
    <r>
      <rPr>
        <b/>
        <sz val="14"/>
        <color theme="1"/>
        <rFont val="Calibri (Body)"/>
      </rPr>
      <t>Disclaimers</t>
    </r>
    <r>
      <rPr>
        <sz val="11"/>
        <color theme="1"/>
        <rFont val="Calibri"/>
        <family val="2"/>
        <scheme val="minor"/>
      </rPr>
      <t xml:space="preserve">
The HVAC Heat Pump Energy Cost Estimator is intended to calculate rough estimating savings, the savings results from the tool are not guaranteed by SCE. </t>
    </r>
  </si>
  <si>
    <r>
      <rPr>
        <b/>
        <sz val="14"/>
        <color theme="1"/>
        <rFont val="Calibri (Body)"/>
      </rPr>
      <t>Conclusion</t>
    </r>
    <r>
      <rPr>
        <sz val="11"/>
        <color theme="1"/>
        <rFont val="Calibri"/>
        <family val="2"/>
        <scheme val="minor"/>
      </rPr>
      <t xml:space="preserve">
The HVAC Heat Pump Energy Cost Estimator was developed in order to provide a user-friendly, simply way to evaluate customer savings from installing a heat pump. This tool only requires seven inputs and provides seven outputs for installers, contractors and distributors to be able to use during the point of sale at the customer’s home. The HVAC Heat Pump Energy Cost Estimator can demonstrate to customers the costs, energy and GHG savings that a heat pump can provide in a clear and detailed way. </t>
    </r>
  </si>
  <si>
    <t>Home Vintage Table</t>
  </si>
  <si>
    <t>Pre-1979</t>
  </si>
  <si>
    <t>1979-1995</t>
  </si>
  <si>
    <t>1996-2012</t>
  </si>
  <si>
    <t>2013-Present</t>
  </si>
  <si>
    <t>Home Size (sq.ft.)</t>
  </si>
  <si>
    <t>Stories</t>
  </si>
  <si>
    <t>Walls</t>
  </si>
  <si>
    <t>R-11</t>
  </si>
  <si>
    <t>R-13</t>
  </si>
  <si>
    <t>Roof</t>
  </si>
  <si>
    <t>R-13 attic</t>
  </si>
  <si>
    <t>R-19 attic</t>
  </si>
  <si>
    <t>R-30 attic</t>
  </si>
  <si>
    <t>Floor</t>
  </si>
  <si>
    <t>Raised floor R-0 vented</t>
  </si>
  <si>
    <t>Slab</t>
  </si>
  <si>
    <t>Windows</t>
  </si>
  <si>
    <t>Single pane wood clear .84/.63</t>
  </si>
  <si>
    <t>Dual pane vinyl clear.49/.56</t>
  </si>
  <si>
    <t>Dual pane vinyl low-e .37/.30</t>
  </si>
  <si>
    <t>Window Area % of sq.ft.</t>
  </si>
  <si>
    <t>Water Heating</t>
  </si>
  <si>
    <t>Gas tank .60</t>
  </si>
  <si>
    <t>Gas tankless .82</t>
  </si>
  <si>
    <t>Air Leakage</t>
  </si>
  <si>
    <t>15 ACH50</t>
  </si>
  <si>
    <t>10 ACH50</t>
  </si>
  <si>
    <t>8 ACH50</t>
  </si>
  <si>
    <t>7 ACH50</t>
  </si>
  <si>
    <t>HVAC Ducts</t>
  </si>
  <si>
    <t>10% leakage R-2 in attic</t>
  </si>
  <si>
    <t>10% leakage R-4.2 in attic</t>
  </si>
  <si>
    <t>7.5% leakage R-6 in attic</t>
  </si>
  <si>
    <t>Mechanical Ventilation</t>
  </si>
  <si>
    <t>None</t>
  </si>
  <si>
    <t>Continuous ASHRAE 2010</t>
  </si>
  <si>
    <t>Radiant Barrier in Attic</t>
  </si>
  <si>
    <t>Yes</t>
  </si>
  <si>
    <t>Garage</t>
  </si>
  <si>
    <t>Detached</t>
  </si>
  <si>
    <t>Attached</t>
  </si>
  <si>
    <t>Plumbing</t>
  </si>
  <si>
    <t>Copper R-0</t>
  </si>
  <si>
    <t>PEX R-0</t>
  </si>
  <si>
    <t>Heating/Cooling Setpoints</t>
  </si>
  <si>
    <t>70/74</t>
  </si>
  <si>
    <t>Lighting</t>
  </si>
  <si>
    <t>CFL</t>
  </si>
  <si>
    <t>Misc Electric Loads % of Default</t>
  </si>
  <si>
    <t>Title 24 Code Used</t>
  </si>
  <si>
    <t>Building CZ</t>
  </si>
  <si>
    <t>Source</t>
  </si>
  <si>
    <t>&lt;-CHANGED FROM 5 TO 6 - only Zip in CZ5 in SCE territory but CZ5 not modeled, in Santa Barbara</t>
  </si>
  <si>
    <t>SCE Climate Zones</t>
  </si>
  <si>
    <t>Vintages</t>
  </si>
  <si>
    <t>Baseline</t>
  </si>
  <si>
    <t>Baseline Rates</t>
  </si>
  <si>
    <t>Proposed</t>
  </si>
  <si>
    <t>Proposed Rates</t>
  </si>
  <si>
    <t>CZ Offset Factor (columns)</t>
  </si>
  <si>
    <t>Central HVAC Heat Pump: 15 SEER, 8.7 HSPF</t>
  </si>
  <si>
    <t>No Cooling with 80 AFUE Furnace</t>
  </si>
  <si>
    <t>TOU-D-4-9PM</t>
  </si>
  <si>
    <t>Mini-Split HVAC Heat Pump: 15 SEER, 8.5 HSPF</t>
  </si>
  <si>
    <t>Standard AC Window Unit and Wall Furnace</t>
  </si>
  <si>
    <t>TOU-D-5-8PM</t>
  </si>
  <si>
    <t>Mini-Split HVAC Heat Pump: 16 SEER, 8.8 HSPF</t>
  </si>
  <si>
    <t>Vintage Offset Factor (rows)</t>
  </si>
  <si>
    <t>Gas Furnace Split System: 10 SEER, 80 AFUE Furnace</t>
  </si>
  <si>
    <t>Mini-Split HVAC Heat Pump: 17 SEER, 9.4 HSPF</t>
  </si>
  <si>
    <t>Gas Furnace Split System: 12 SEER, 80 AFUE Furnace</t>
  </si>
  <si>
    <t>Mini-Split HVAC Heat Pump: 18 SEER, 9.8 HSPF</t>
  </si>
  <si>
    <t>Gas Furnace Split System: 13 SEER, 80 AFUE Furnace</t>
  </si>
  <si>
    <t>Baseline Column</t>
  </si>
  <si>
    <t>Proposed Column</t>
  </si>
  <si>
    <t>Gas Furnace Split System: 14 SEER, 80 AFUE Furnace</t>
  </si>
  <si>
    <t>Gas Furnace Split System: 15 SEER, 80 AFUE Furnace</t>
  </si>
  <si>
    <t>Gas Furnace Split System: 16 SEER, 80 AFUE Furnace</t>
  </si>
  <si>
    <t>Baseline Row</t>
  </si>
  <si>
    <t>Proposed Row</t>
  </si>
  <si>
    <t>Building Vintage Assumptions</t>
  </si>
  <si>
    <t>home built pre-1979 with 1400 square feet and 1978 Title 24 Code.</t>
  </si>
  <si>
    <t>home built between 1979 and 1995 with 2100 square feet and 1987 Title 24 Code.</t>
  </si>
  <si>
    <t>home built between 1996 and 2012 with 2100 square feet and 2001 Title 24 Code.</t>
  </si>
  <si>
    <t>home built 2013 or later with 2700 square feet and 2013 Title 24 Code.</t>
  </si>
  <si>
    <t>Current System kWh Usage</t>
  </si>
  <si>
    <t>Current System Therms Usage</t>
  </si>
  <si>
    <t>Current System Energy (kBtu)</t>
  </si>
  <si>
    <t>Current System Greenhouse Gas (Tons CO2)</t>
  </si>
  <si>
    <t>Proposed System kWh Usage</t>
  </si>
  <si>
    <t>Proposed System Therms Usage</t>
  </si>
  <si>
    <t>Proposed System Energy (kBtu)</t>
  </si>
  <si>
    <t>Proposed System Greenhouse Gas (Tons CO2)</t>
  </si>
  <si>
    <t>Current System Annual Costs</t>
  </si>
  <si>
    <t>Proposed System Annual Costs</t>
  </si>
  <si>
    <t>Electricity Percent Savings</t>
  </si>
  <si>
    <t>Gas Percent Savings</t>
  </si>
  <si>
    <t>CZ6</t>
  </si>
  <si>
    <t>CZ8</t>
  </si>
  <si>
    <t>CZ9</t>
  </si>
  <si>
    <t>CZ10</t>
  </si>
  <si>
    <t>CZ13</t>
  </si>
  <si>
    <t>CZ14</t>
  </si>
  <si>
    <t>CZ15</t>
  </si>
  <si>
    <t>CZ16</t>
  </si>
  <si>
    <t>TOU-D-PRIME (Heat Pumps Only)</t>
  </si>
  <si>
    <t>Central Single Speed Heat Pump: 15 SEER, 8.7 HSPF</t>
  </si>
  <si>
    <t>Ducted Variable Speed Heat Pump: 15 SEER, 8.5 HSPF</t>
  </si>
  <si>
    <t>Ducted Variable Speed Heat Pump: 16 SEER, 8.8 HSPF</t>
  </si>
  <si>
    <t>Ducted Variable Speed Heat Pump: 17 SEER, 9.4 HSPF</t>
  </si>
  <si>
    <t>Ducted Variable Speed Heat Pump: 18 SEER, 9.8 HSPF</t>
  </si>
  <si>
    <t>Ductless Variable Speed Heat Pump: 19 SEER, 11 HSPF</t>
  </si>
  <si>
    <t>2013 and later</t>
  </si>
  <si>
    <t>kWh</t>
  </si>
  <si>
    <t>Therms</t>
  </si>
  <si>
    <t>kBtu</t>
  </si>
  <si>
    <t>Tons CO2</t>
  </si>
  <si>
    <t>Btu</t>
  </si>
  <si>
    <t>No Cooling and No Heating</t>
  </si>
  <si>
    <t>Instructions: Input customer information in the YELLOW cells below to calculate the comparison of the current and proposed HVAC Heat Pump systems. Click each YELLOW cell for instructions. The GREEN cells are the calculated outputs.</t>
  </si>
  <si>
    <t xml:space="preserve">                  Input customer information in the YELLOW cells below to calculate the comparison of the current and proposed HVAC Heat Pump systems. Click each YELLOW cell for instructions. The GREEN cells are the calculated outputs.</t>
  </si>
  <si>
    <r>
      <rPr>
        <b/>
        <sz val="11"/>
        <color theme="1"/>
        <rFont val="Calibri"/>
        <family val="2"/>
        <scheme val="minor"/>
      </rPr>
      <t>3.</t>
    </r>
    <r>
      <rPr>
        <b/>
        <sz val="7"/>
        <color theme="1"/>
        <rFont val="Times New Roman"/>
        <family val="1"/>
      </rPr>
      <t>  </t>
    </r>
    <r>
      <rPr>
        <sz val="7"/>
        <color theme="1"/>
        <rFont val="Times New Roman"/>
        <family val="1"/>
      </rPr>
      <t xml:space="preserve">   </t>
    </r>
    <r>
      <rPr>
        <sz val="11"/>
        <color theme="1"/>
        <rFont val="Calibri"/>
        <family val="2"/>
        <scheme val="minor"/>
      </rPr>
      <t xml:space="preserve">Input the customer’s </t>
    </r>
    <r>
      <rPr>
        <i/>
        <sz val="11"/>
        <color theme="1"/>
        <rFont val="Calibri"/>
        <family val="2"/>
        <scheme val="minor"/>
      </rPr>
      <t>Zip Code</t>
    </r>
    <r>
      <rPr>
        <sz val="11"/>
        <color theme="1"/>
        <rFont val="Calibri"/>
        <family val="2"/>
        <scheme val="minor"/>
      </rPr>
      <t xml:space="preserve"> in the first yellow cell. This will auto-populate the </t>
    </r>
    <r>
      <rPr>
        <i/>
        <sz val="11"/>
        <color theme="1"/>
        <rFont val="Calibri"/>
        <family val="2"/>
        <scheme val="minor"/>
      </rPr>
      <t>Climate Zone</t>
    </r>
    <r>
      <rPr>
        <sz val="11"/>
        <color theme="1"/>
        <rFont val="Calibri"/>
        <family val="2"/>
        <scheme val="minor"/>
      </rPr>
      <t xml:space="preserve"> of the customer’s location in the first green cell.</t>
    </r>
  </si>
  <si>
    <r>
      <rPr>
        <b/>
        <sz val="11"/>
        <color theme="1"/>
        <rFont val="Calibri"/>
        <family val="2"/>
        <scheme val="minor"/>
      </rPr>
      <t>10.</t>
    </r>
    <r>
      <rPr>
        <sz val="7"/>
        <color theme="1"/>
        <rFont val="Times New Roman"/>
        <family val="1"/>
      </rPr>
      <t xml:space="preserve">  </t>
    </r>
    <r>
      <rPr>
        <sz val="11"/>
        <color theme="1"/>
        <rFont val="Calibri"/>
        <family val="2"/>
        <scheme val="minor"/>
      </rPr>
      <t>Now all the inputs are filled in and the results will be shown in the green cells. See the Outputs section in the README for descriptions of all the outputs.</t>
    </r>
  </si>
  <si>
    <r>
      <rPr>
        <b/>
        <sz val="12"/>
        <color theme="1"/>
        <rFont val="Calibri (Body)"/>
      </rPr>
      <t>Inputs</t>
    </r>
    <r>
      <rPr>
        <sz val="11"/>
        <color theme="1"/>
        <rFont val="Calibri"/>
        <family val="2"/>
        <scheme val="minor"/>
      </rPr>
      <t xml:space="preserve">
The following section defines the inputs the user needs to enter in order to get the result from the HVAC Heat Pump Energy Cost Estimator. All inputs are to be entered on the “Energy Cost Estimator” tab in the Yellow cells. The Green cells are the output results from the selected values, which are described in the Outputs section. All inputs will be required with the exception of the Monthly Utility (Gas + Electric) Bill, which is optional.</t>
    </r>
  </si>
  <si>
    <r>
      <rPr>
        <b/>
        <sz val="12"/>
        <color theme="1"/>
        <rFont val="Calibri (Body)"/>
      </rPr>
      <t>Outputs</t>
    </r>
    <r>
      <rPr>
        <sz val="11"/>
        <color theme="1"/>
        <rFont val="Calibri"/>
        <family val="2"/>
        <scheme val="minor"/>
      </rPr>
      <t xml:space="preserve">
The following section defines the outputs the user will get once they have entered in their information. The Green cell are the outputs of the HVAC Heat Pump Energy Cost Estimator.</t>
    </r>
  </si>
  <si>
    <r>
      <rPr>
        <b/>
        <i/>
        <sz val="11"/>
        <color theme="1"/>
        <rFont val="Calibri"/>
        <family val="2"/>
        <scheme val="minor"/>
      </rPr>
      <t>Zip Code</t>
    </r>
    <r>
      <rPr>
        <sz val="11"/>
        <color theme="1"/>
        <rFont val="Calibri"/>
        <family val="2"/>
        <scheme val="minor"/>
      </rPr>
      <t xml:space="preserve">
The zip code of the customer site needs to be entered to determine the CEC Building Climate Zone (CZ) of the site. The Climate Zones in SCE territory are:
•	CZ 6
•	CZ 8
•	CZ 9
•	CZ 10
•	CZ 13
•	CZ 14
•	CZ 15
•	CZ 16
The CZ is very important when modeling and calculating costs and savings of a site. The energy usage of heating and cooling of a site heavily depends on the CZ the site is in. Any zip code entered that is not in SCE territory will not yield a CZ lookup result.</t>
    </r>
  </si>
  <si>
    <t>**SCE Rates updated as of 2/11/21.  Find out which SCE residential rate plan works best for your household by visiting sce.com/rateplantool .</t>
  </si>
  <si>
    <t xml:space="preserve">Energy and bill savings are estimated using precalculated energy usage and cost data. Actual savings will vary. Details on modeling, calculations and assumptions used can be found on the README tab of this tool. </t>
  </si>
  <si>
    <r>
      <rPr>
        <b/>
        <sz val="11"/>
        <color theme="1"/>
        <rFont val="Calibri"/>
        <family val="2"/>
        <scheme val="minor"/>
      </rPr>
      <t>5.</t>
    </r>
    <r>
      <rPr>
        <b/>
        <sz val="7"/>
        <color theme="1"/>
        <rFont val="Times New Roman"/>
        <family val="1"/>
      </rPr>
      <t>  </t>
    </r>
    <r>
      <rPr>
        <sz val="7"/>
        <color theme="1"/>
        <rFont val="Times New Roman"/>
        <family val="1"/>
      </rPr>
      <t xml:space="preserve">   </t>
    </r>
    <r>
      <rPr>
        <sz val="11"/>
        <color theme="1"/>
        <rFont val="Calibri"/>
        <family val="2"/>
        <scheme val="minor"/>
      </rPr>
      <t xml:space="preserve">Then select the </t>
    </r>
    <r>
      <rPr>
        <i/>
        <sz val="11"/>
        <color theme="1"/>
        <rFont val="Calibri"/>
        <family val="2"/>
        <scheme val="minor"/>
      </rPr>
      <t>Current System Type</t>
    </r>
    <r>
      <rPr>
        <sz val="11"/>
        <color theme="1"/>
        <rFont val="Calibri"/>
        <family val="2"/>
        <scheme val="minor"/>
      </rPr>
      <t xml:space="preserve"> of the customer from the dropdown list, the current system types are: No Cooling and No Heating, No Cooling with Wall Furnace, No Cooling with 80 AFUE Furnace, Standard AC Window Unit and Wall Furnace, Gas Furnace Split System: 10 SEER, 80 AFUE Furnace, Gas Furnace Split System: 12 SEER, 80 AFUE Furnace, Gas Furnace Split System: 13 SEER, 80 AFUE Furnace, Gas Furnace Split System: 14 SEER, 80 AFUE Furnace, Gas Furnace Split System: 15 SEER, 80 AFUE Furnace and Gas Furnace Split System: 16 SEER, 80 AFUE Furnace. If the customer’s current system is not listed here, select the closest option.</t>
    </r>
  </si>
  <si>
    <r>
      <rPr>
        <b/>
        <i/>
        <sz val="11"/>
        <color theme="1"/>
        <rFont val="Calibri"/>
        <family val="2"/>
        <scheme val="minor"/>
      </rPr>
      <t>Current System Type</t>
    </r>
    <r>
      <rPr>
        <sz val="11"/>
        <color theme="1"/>
        <rFont val="Calibri"/>
        <family val="2"/>
        <scheme val="minor"/>
      </rPr>
      <t xml:space="preserve">
The customer’s current system type needs to be selected. The options listed in the HVAC Heat Pump Energy Cost Estimator are:
•	No Cooling and No Heating
•	No Cooling with Wall Furnace
•	No Cooling with 80 Annualized Fuel Utilization Efficiency (AFUE) Furnace
•	Standard AC Window Unit and Wall Furnace
•	Gas Furnace Split System: 10 SEER, 80 AFUE Furnace 
•	Gas Furnace Split System: 12 SEER, 80 AFUE Furnace 
•	Gas Furnace Split System: 13 SEER, 80 AFUE Furnace
•	Gas Furnace Split System: 14 SEER, 80 AFUE Furnace
•	Gas Furnace Split System: 15 SEER, 80 AFUE Furnace
•	Gas Furnace Split System: 16 SEER, 80 AFUE Furnace
If the customer’s current system is not listed here, select the closest option.  </t>
    </r>
  </si>
  <si>
    <t>SCE HVAC Heat Pump
Energy Cost Estimator 
2021 Edition*</t>
  </si>
  <si>
    <r>
      <rPr>
        <b/>
        <sz val="14"/>
        <color theme="1"/>
        <rFont val="Calibri (Body)"/>
      </rPr>
      <t>Introduction</t>
    </r>
    <r>
      <rPr>
        <sz val="11"/>
        <color theme="1"/>
        <rFont val="Calibri"/>
        <family val="2"/>
        <scheme val="minor"/>
      </rPr>
      <t xml:space="preserve">
The HVAC Heat Pump Energy Cost Estimator is a calculator that is intended to be used by installers, contractors and distributors when making a sales pitch for a heat pump system at a customer’s home.  Ask your installation contractor about programs that may offer discounts or rebates on Heating Ventilation and Air Conditioning (HVAC) heat pump equipment with high Seasonal Energy Efficiency Ratings (SEER) and high Heating Seasonal Performance Factors (HSPF).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</si>
</sst>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quot;$&quot;#,##0.00"/>
    <numFmt numFmtId="166" formatCode="#,##0.0"/>
    <numFmt numFmtId="167" formatCode="&quot;$&quot;#,##0"/>
  </numFmts>
  <fonts count="25">
    <font>
      <sz val="11"/>
      <color theme="1"/>
      <name val="Calibri"/>
      <family val="2"/>
      <scheme val="minor"/>
    </font>
    <font>
      <sz val="12"/>
      <color theme="1"/>
      <name val="Calibri"/>
      <family val="2"/>
      <scheme val="minor"/>
    </font>
    <font>
      <b/>
      <sz val="11"/>
      <color theme="1"/>
      <name val="Calibri"/>
      <family val="2"/>
      <scheme val="minor"/>
    </font>
    <font>
      <sz val="11"/>
      <color theme="0"/>
      <name val="Calibri"/>
      <family val="2"/>
      <scheme val="minor"/>
    </font>
    <font>
      <sz val="8"/>
      <name val="Calibri"/>
      <family val="2"/>
      <scheme val="minor"/>
    </font>
    <font>
      <b/>
      <sz val="14"/>
      <color theme="1"/>
      <name val="Calibri"/>
      <family val="2"/>
      <scheme val="minor"/>
    </font>
    <font>
      <sz val="11"/>
      <color theme="1"/>
      <name val="Calibri"/>
      <family val="2"/>
      <scheme val="minor"/>
    </font>
    <font>
      <u/>
      <sz val="11"/>
      <color theme="10"/>
      <name val="Calibri"/>
      <family val="2"/>
      <scheme val="minor"/>
    </font>
    <font>
      <sz val="11"/>
      <color rgb="FF3A3838"/>
      <name val="Calibri"/>
      <family val="2"/>
      <scheme val="minor"/>
    </font>
    <font>
      <i/>
      <sz val="9"/>
      <color rgb="FF3A3838"/>
      <name val="Calibri"/>
      <family val="2"/>
      <scheme val="minor"/>
    </font>
    <font>
      <sz val="10"/>
      <color theme="1"/>
      <name val="Calibri"/>
      <family val="2"/>
      <scheme val="minor"/>
    </font>
    <font>
      <sz val="11"/>
      <color rgb="FFFF0000"/>
      <name val="Calibri"/>
      <family val="2"/>
      <scheme val="minor"/>
    </font>
    <font>
      <i/>
      <sz val="9"/>
      <color theme="1"/>
      <name val="Calibri"/>
      <family val="2"/>
      <scheme val="minor"/>
    </font>
    <font>
      <b/>
      <sz val="16"/>
      <color theme="1"/>
      <name val="Calibri"/>
      <family val="2"/>
      <scheme val="minor"/>
    </font>
    <font>
      <b/>
      <sz val="14"/>
      <color theme="1"/>
      <name val="Calibri (Body)"/>
    </font>
    <font>
      <sz val="11"/>
      <color theme="1"/>
      <name val="Calibri"/>
      <family val="2"/>
    </font>
    <font>
      <b/>
      <sz val="12"/>
      <color theme="1"/>
      <name val="Calibri (Body)"/>
    </font>
    <font>
      <b/>
      <i/>
      <sz val="11"/>
      <color theme="1"/>
      <name val="Calibri"/>
      <family val="2"/>
      <scheme val="minor"/>
    </font>
    <font>
      <b/>
      <i/>
      <sz val="11"/>
      <name val="Calibri"/>
      <family val="2"/>
      <scheme val="minor"/>
    </font>
    <font>
      <b/>
      <sz val="11"/>
      <name val="Calibri (Body)"/>
    </font>
    <font>
      <b/>
      <sz val="11"/>
      <color theme="1"/>
      <name val="Calibri (Body)"/>
    </font>
    <font>
      <b/>
      <sz val="7"/>
      <color theme="1"/>
      <name val="Times New Roman"/>
      <family val="1"/>
    </font>
    <font>
      <sz val="7"/>
      <color theme="1"/>
      <name val="Times New Roman"/>
      <family val="1"/>
    </font>
    <font>
      <i/>
      <sz val="11"/>
      <color theme="1"/>
      <name val="Calibri"/>
      <family val="2"/>
      <scheme val="minor"/>
    </font>
    <font>
      <u/>
      <sz val="11"/>
      <color theme="1"/>
      <name val="Calibri"/>
      <family val="2"/>
      <scheme val="minor"/>
    </font>
  </fonts>
  <fills count="10">
    <fill>
      <patternFill patternType="none"/>
    </fill>
    <fill>
      <patternFill patternType="gray125"/>
    </fill>
    <fill>
      <patternFill patternType="solid">
        <fgColor theme="3" tint="0.7999816888943144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rgb="FFC00000"/>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bgColor indexed="64"/>
      </patternFill>
    </fill>
    <fill>
      <patternFill patternType="solid">
        <fgColor theme="9" tint="0.7999816888943144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rgb="FF808080"/>
      </left>
      <right style="thin">
        <color rgb="FF808080"/>
      </right>
      <top style="thin">
        <color rgb="FF808080"/>
      </top>
      <bottom style="thin">
        <color rgb="FF808080"/>
      </bottom>
      <diagonal/>
    </border>
    <border>
      <left style="thin">
        <color rgb="FF808080"/>
      </left>
      <right style="thin">
        <color rgb="FF808080"/>
      </right>
      <top style="thin">
        <color rgb="FF808080"/>
      </top>
      <bottom/>
      <diagonal/>
    </border>
    <border>
      <left style="thin">
        <color indexed="64"/>
      </left>
      <right style="thin">
        <color indexed="64"/>
      </right>
      <top/>
      <bottom style="thin">
        <color indexed="64"/>
      </bottom>
      <diagonal/>
    </border>
    <border>
      <left style="thin">
        <color indexed="64"/>
      </left>
      <right/>
      <top/>
      <bottom/>
      <diagonal/>
    </border>
    <border>
      <left/>
      <right/>
      <top style="thin">
        <color rgb="FF808080"/>
      </top>
      <bottom style="thin">
        <color rgb="FF808080"/>
      </bottom>
      <diagonal/>
    </border>
    <border>
      <left style="thin">
        <color rgb="FF808080"/>
      </left>
      <right style="thin">
        <color rgb="FF808080"/>
      </right>
      <top/>
      <bottom style="thin">
        <color rgb="FF808080"/>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
    <xf numFmtId="0" fontId="0" fillId="0" borderId="0"/>
    <xf numFmtId="0" fontId="6" fillId="0" borderId="0"/>
    <xf numFmtId="0" fontId="7" fillId="0" borderId="0" applyNumberFormat="0" applyFill="0" applyBorder="0" applyAlignment="0" applyProtection="0"/>
    <xf numFmtId="9" fontId="6" fillId="0" borderId="0" applyFont="0" applyFill="0" applyBorder="0" applyAlignment="0" applyProtection="0"/>
  </cellStyleXfs>
  <cellXfs count="101">
    <xf numFmtId="0" fontId="0" fillId="0" borderId="0" xfId="0"/>
    <xf numFmtId="0" fontId="0" fillId="0" borderId="0" xfId="0" quotePrefix="1" applyAlignment="1">
      <alignment horizontal="left"/>
    </xf>
    <xf numFmtId="0" fontId="0" fillId="0" borderId="0" xfId="0" applyAlignment="1">
      <alignment wrapText="1"/>
    </xf>
    <xf numFmtId="16" fontId="0" fillId="0" borderId="0" xfId="0" quotePrefix="1" applyNumberFormat="1" applyAlignment="1">
      <alignment horizontal="left"/>
    </xf>
    <xf numFmtId="0" fontId="0" fillId="0" borderId="0" xfId="0"/>
    <xf numFmtId="0" fontId="0" fillId="2" borderId="1" xfId="0" applyFill="1" applyBorder="1"/>
    <xf numFmtId="0" fontId="3" fillId="5" borderId="1" xfId="0" applyFont="1" applyFill="1" applyBorder="1"/>
    <xf numFmtId="0" fontId="0" fillId="0" borderId="0" xfId="0" applyAlignment="1">
      <alignment horizontal="left"/>
    </xf>
    <xf numFmtId="0" fontId="7" fillId="0" borderId="0" xfId="2"/>
    <xf numFmtId="0" fontId="0" fillId="0" borderId="0" xfId="0" applyFill="1" applyBorder="1"/>
    <xf numFmtId="0" fontId="0" fillId="0" borderId="0" xfId="0" applyFill="1" applyBorder="1" applyAlignment="1"/>
    <xf numFmtId="0" fontId="3" fillId="0" borderId="0" xfId="0" applyFont="1" applyFill="1" applyBorder="1"/>
    <xf numFmtId="0" fontId="2" fillId="0" borderId="6" xfId="0" applyFont="1" applyFill="1" applyBorder="1" applyAlignment="1">
      <alignment horizontal="center"/>
    </xf>
    <xf numFmtId="0" fontId="2" fillId="0" borderId="5" xfId="0" applyFont="1" applyBorder="1" applyAlignment="1">
      <alignment horizontal="center"/>
    </xf>
    <xf numFmtId="0" fontId="2" fillId="0" borderId="6" xfId="0" applyFont="1" applyBorder="1" applyAlignment="1">
      <alignment horizontal="center"/>
    </xf>
    <xf numFmtId="164" fontId="5" fillId="0" borderId="6" xfId="0" applyNumberFormat="1" applyFont="1" applyBorder="1" applyAlignment="1">
      <alignment horizontal="center"/>
    </xf>
    <xf numFmtId="0" fontId="0" fillId="0" borderId="0" xfId="0" applyAlignment="1">
      <alignment horizontal="right"/>
    </xf>
    <xf numFmtId="0" fontId="5" fillId="0" borderId="0" xfId="0" applyFont="1" applyAlignment="1">
      <alignment horizontal="center" vertical="center" wrapText="1"/>
    </xf>
    <xf numFmtId="0" fontId="8" fillId="0" borderId="0" xfId="0" applyFont="1"/>
    <xf numFmtId="165" fontId="5" fillId="4" borderId="1" xfId="0" applyNumberFormat="1" applyFont="1" applyFill="1" applyBorder="1" applyAlignment="1">
      <alignment horizontal="center"/>
    </xf>
    <xf numFmtId="3" fontId="5" fillId="4" borderId="1" xfId="0" applyNumberFormat="1" applyFont="1" applyFill="1" applyBorder="1" applyAlignment="1">
      <alignment horizontal="center"/>
    </xf>
    <xf numFmtId="164" fontId="5" fillId="0" borderId="5" xfId="0" applyNumberFormat="1" applyFont="1" applyBorder="1" applyAlignment="1">
      <alignment horizontal="center"/>
    </xf>
    <xf numFmtId="0" fontId="0" fillId="2" borderId="4" xfId="0" applyFill="1" applyBorder="1"/>
    <xf numFmtId="0" fontId="2" fillId="3" borderId="9" xfId="0" applyFont="1" applyFill="1" applyBorder="1" applyAlignment="1">
      <alignment horizontal="center"/>
    </xf>
    <xf numFmtId="0" fontId="11" fillId="0" borderId="0" xfId="0" applyFont="1"/>
    <xf numFmtId="164" fontId="8" fillId="0" borderId="0" xfId="0" applyNumberFormat="1" applyFont="1"/>
    <xf numFmtId="166" fontId="5" fillId="4" borderId="1" xfId="0" applyNumberFormat="1" applyFont="1" applyFill="1" applyBorder="1" applyAlignment="1">
      <alignment horizontal="center"/>
    </xf>
    <xf numFmtId="0" fontId="2" fillId="0" borderId="10" xfId="0" applyFont="1" applyBorder="1" applyAlignment="1">
      <alignment horizontal="center"/>
    </xf>
    <xf numFmtId="0" fontId="0" fillId="0" borderId="0" xfId="0" applyFill="1"/>
    <xf numFmtId="0" fontId="0" fillId="0" borderId="0" xfId="0" applyFill="1" applyAlignment="1">
      <alignment horizontal="right"/>
    </xf>
    <xf numFmtId="166" fontId="8" fillId="0" borderId="11" xfId="0" applyNumberFormat="1" applyFont="1" applyFill="1" applyBorder="1" applyAlignment="1" applyProtection="1">
      <alignment horizontal="right"/>
      <protection hidden="1"/>
    </xf>
    <xf numFmtId="0" fontId="13" fillId="6" borderId="0" xfId="0" applyFont="1" applyFill="1" applyAlignment="1">
      <alignment vertical="center"/>
    </xf>
    <xf numFmtId="0" fontId="0" fillId="6" borderId="0" xfId="0" applyFill="1"/>
    <xf numFmtId="0" fontId="0" fillId="6" borderId="0" xfId="0" applyFill="1" applyAlignment="1">
      <alignment vertical="center" wrapText="1"/>
    </xf>
    <xf numFmtId="0" fontId="7" fillId="6" borderId="0" xfId="2" applyFill="1" applyAlignment="1">
      <alignment vertical="center"/>
    </xf>
    <xf numFmtId="0" fontId="0" fillId="6" borderId="0" xfId="0" applyFill="1" applyAlignment="1">
      <alignment vertical="center"/>
    </xf>
    <xf numFmtId="0" fontId="7" fillId="6" borderId="0" xfId="2" applyFill="1" applyAlignment="1">
      <alignment vertical="center" wrapText="1"/>
    </xf>
    <xf numFmtId="0" fontId="11" fillId="6" borderId="0" xfId="0" applyFont="1" applyFill="1" applyAlignment="1">
      <alignment vertical="center" wrapText="1"/>
    </xf>
    <xf numFmtId="0" fontId="13" fillId="6" borderId="0" xfId="0" applyFont="1" applyFill="1" applyAlignment="1">
      <alignment vertical="center" wrapText="1"/>
    </xf>
    <xf numFmtId="0" fontId="0" fillId="6" borderId="0" xfId="0" applyFill="1" applyAlignment="1">
      <alignment horizontal="left" vertical="center" wrapText="1"/>
    </xf>
    <xf numFmtId="0" fontId="23" fillId="6" borderId="0" xfId="0" applyFont="1" applyFill="1" applyAlignment="1">
      <alignment horizontal="left" vertical="center" wrapText="1"/>
    </xf>
    <xf numFmtId="0" fontId="0" fillId="6" borderId="0" xfId="0" applyFill="1" applyAlignment="1">
      <alignment wrapText="1"/>
    </xf>
    <xf numFmtId="0" fontId="24" fillId="6" borderId="0" xfId="2" applyFont="1" applyFill="1" applyAlignment="1">
      <alignment vertical="center" wrapText="1"/>
    </xf>
    <xf numFmtId="0" fontId="13" fillId="6" borderId="0" xfId="0" applyFont="1" applyFill="1"/>
    <xf numFmtId="0" fontId="2" fillId="6" borderId="0" xfId="0" applyFont="1" applyFill="1"/>
    <xf numFmtId="0" fontId="2" fillId="7" borderId="16" xfId="0" applyFont="1" applyFill="1" applyBorder="1" applyAlignment="1">
      <alignment horizontal="left" vertical="center"/>
    </xf>
    <xf numFmtId="3" fontId="0" fillId="8" borderId="17" xfId="0" applyNumberFormat="1" applyFill="1" applyBorder="1" applyAlignment="1">
      <alignment horizontal="left" vertical="center"/>
    </xf>
    <xf numFmtId="3" fontId="0" fillId="8" borderId="9" xfId="0" applyNumberFormat="1" applyFill="1" applyBorder="1" applyAlignment="1">
      <alignment horizontal="left" vertical="center"/>
    </xf>
    <xf numFmtId="3" fontId="0" fillId="8" borderId="18" xfId="0" applyNumberFormat="1" applyFill="1" applyBorder="1" applyAlignment="1">
      <alignment horizontal="left" vertical="center"/>
    </xf>
    <xf numFmtId="0" fontId="2" fillId="7" borderId="19" xfId="0" applyFont="1" applyFill="1" applyBorder="1" applyAlignment="1">
      <alignment horizontal="left" vertical="center"/>
    </xf>
    <xf numFmtId="0" fontId="0" fillId="8" borderId="3" xfId="0" applyFill="1" applyBorder="1" applyAlignment="1">
      <alignment horizontal="left" vertical="center"/>
    </xf>
    <xf numFmtId="0" fontId="0" fillId="8" borderId="1" xfId="0" applyFill="1" applyBorder="1" applyAlignment="1">
      <alignment horizontal="left" vertical="center"/>
    </xf>
    <xf numFmtId="0" fontId="0" fillId="8" borderId="20" xfId="0" applyFill="1" applyBorder="1" applyAlignment="1">
      <alignment horizontal="left" vertical="center"/>
    </xf>
    <xf numFmtId="0" fontId="2" fillId="7" borderId="19" xfId="0" applyFont="1" applyFill="1" applyBorder="1" applyAlignment="1">
      <alignment horizontal="left" vertical="center" wrapText="1"/>
    </xf>
    <xf numFmtId="9" fontId="0" fillId="8" borderId="3" xfId="0" applyNumberFormat="1" applyFill="1" applyBorder="1" applyAlignment="1">
      <alignment horizontal="left" vertical="center" wrapText="1"/>
    </xf>
    <xf numFmtId="9" fontId="0" fillId="8" borderId="1" xfId="0" applyNumberFormat="1" applyFill="1" applyBorder="1" applyAlignment="1">
      <alignment horizontal="left" vertical="center" wrapText="1"/>
    </xf>
    <xf numFmtId="9" fontId="0" fillId="8" borderId="20" xfId="0" applyNumberFormat="1" applyFill="1" applyBorder="1" applyAlignment="1">
      <alignment horizontal="left" vertical="center" wrapText="1"/>
    </xf>
    <xf numFmtId="0" fontId="0" fillId="8" borderId="3" xfId="0" applyFill="1" applyBorder="1" applyAlignment="1">
      <alignment horizontal="left" vertical="center" wrapText="1"/>
    </xf>
    <xf numFmtId="0" fontId="0" fillId="8" borderId="1" xfId="0" applyFill="1" applyBorder="1" applyAlignment="1">
      <alignment horizontal="left" vertical="center" wrapText="1"/>
    </xf>
    <xf numFmtId="0" fontId="0" fillId="8" borderId="20" xfId="0" applyFill="1" applyBorder="1" applyAlignment="1">
      <alignment horizontal="left" vertical="center" wrapText="1"/>
    </xf>
    <xf numFmtId="9" fontId="0" fillId="8" borderId="3" xfId="0" applyNumberFormat="1" applyFill="1" applyBorder="1" applyAlignment="1">
      <alignment horizontal="left" vertical="center"/>
    </xf>
    <xf numFmtId="9" fontId="0" fillId="8" borderId="1" xfId="0" applyNumberFormat="1" applyFill="1" applyBorder="1" applyAlignment="1">
      <alignment horizontal="left" vertical="center"/>
    </xf>
    <xf numFmtId="9" fontId="0" fillId="8" borderId="20" xfId="0" applyNumberFormat="1" applyFill="1" applyBorder="1" applyAlignment="1">
      <alignment horizontal="left" vertical="center"/>
    </xf>
    <xf numFmtId="0" fontId="2" fillId="7" borderId="21" xfId="0" applyFont="1" applyFill="1" applyBorder="1" applyAlignment="1">
      <alignment horizontal="left" vertical="center"/>
    </xf>
    <xf numFmtId="0" fontId="0" fillId="8" borderId="22" xfId="0" applyFill="1" applyBorder="1" applyAlignment="1">
      <alignment horizontal="left"/>
    </xf>
    <xf numFmtId="0" fontId="0" fillId="8" borderId="23" xfId="0" applyFill="1" applyBorder="1" applyAlignment="1">
      <alignment horizontal="left"/>
    </xf>
    <xf numFmtId="0" fontId="0" fillId="8" borderId="24" xfId="0" applyFill="1" applyBorder="1" applyAlignment="1">
      <alignment horizontal="left"/>
    </xf>
    <xf numFmtId="0" fontId="2" fillId="7" borderId="13" xfId="0" applyFont="1" applyFill="1" applyBorder="1" applyAlignment="1">
      <alignment horizontal="center" vertical="center"/>
    </xf>
    <xf numFmtId="0" fontId="2" fillId="7" borderId="14" xfId="0" applyFont="1" applyFill="1" applyBorder="1" applyAlignment="1">
      <alignment horizontal="center" vertical="center"/>
    </xf>
    <xf numFmtId="0" fontId="2" fillId="7" borderId="15" xfId="0" applyFont="1" applyFill="1" applyBorder="1" applyAlignment="1">
      <alignment horizontal="center" vertical="center"/>
    </xf>
    <xf numFmtId="0" fontId="0" fillId="0" borderId="0" xfId="0" applyFill="1" applyProtection="1">
      <protection hidden="1"/>
    </xf>
    <xf numFmtId="0" fontId="5" fillId="0" borderId="0" xfId="0" applyFont="1" applyFill="1" applyAlignment="1" applyProtection="1">
      <alignment horizontal="center" vertical="center" wrapText="1"/>
      <protection hidden="1"/>
    </xf>
    <xf numFmtId="0" fontId="0" fillId="0" borderId="0" xfId="0" applyFill="1" applyAlignment="1" applyProtection="1">
      <alignment horizontal="right"/>
      <protection hidden="1"/>
    </xf>
    <xf numFmtId="0" fontId="9" fillId="0" borderId="0" xfId="0" applyFont="1" applyFill="1" applyAlignment="1" applyProtection="1">
      <alignment vertical="center"/>
      <protection hidden="1"/>
    </xf>
    <xf numFmtId="0" fontId="12" fillId="0" borderId="0" xfId="0" applyFont="1" applyFill="1" applyProtection="1">
      <protection hidden="1"/>
    </xf>
    <xf numFmtId="0" fontId="8" fillId="0" borderId="0" xfId="0" applyFont="1" applyFill="1" applyProtection="1">
      <protection hidden="1"/>
    </xf>
    <xf numFmtId="0" fontId="12" fillId="0" borderId="0" xfId="0" applyFont="1" applyFill="1" applyAlignment="1" applyProtection="1">
      <alignment wrapText="1"/>
      <protection hidden="1"/>
    </xf>
    <xf numFmtId="0" fontId="1" fillId="6" borderId="0" xfId="0" applyFont="1" applyFill="1" applyAlignment="1">
      <alignment vertical="center" wrapText="1"/>
    </xf>
    <xf numFmtId="0" fontId="2" fillId="3" borderId="1" xfId="0" applyFont="1" applyFill="1" applyBorder="1" applyAlignment="1">
      <alignment horizontal="center"/>
    </xf>
    <xf numFmtId="16" fontId="0" fillId="0" borderId="0" xfId="0" applyNumberFormat="1"/>
    <xf numFmtId="16" fontId="0" fillId="2" borderId="1" xfId="0" applyNumberFormat="1" applyFill="1" applyBorder="1"/>
    <xf numFmtId="0" fontId="2" fillId="0" borderId="0" xfId="0" applyFont="1" applyAlignment="1">
      <alignment horizontal="center"/>
    </xf>
    <xf numFmtId="0" fontId="8" fillId="7" borderId="8" xfId="0" applyFont="1" applyFill="1" applyBorder="1" applyProtection="1">
      <protection locked="0" hidden="1"/>
    </xf>
    <xf numFmtId="0" fontId="8" fillId="7" borderId="7" xfId="0" applyFont="1" applyFill="1" applyBorder="1" applyProtection="1">
      <protection locked="0" hidden="1"/>
    </xf>
    <xf numFmtId="165" fontId="8" fillId="7" borderId="7" xfId="0" applyNumberFormat="1" applyFont="1" applyFill="1" applyBorder="1" applyProtection="1">
      <protection locked="0" hidden="1"/>
    </xf>
    <xf numFmtId="0" fontId="8" fillId="9" borderId="7" xfId="0" applyFont="1" applyFill="1" applyBorder="1" applyAlignment="1" applyProtection="1">
      <alignment horizontal="right"/>
      <protection hidden="1"/>
    </xf>
    <xf numFmtId="9" fontId="8" fillId="9" borderId="7" xfId="3" applyNumberFormat="1" applyFont="1" applyFill="1" applyBorder="1" applyProtection="1">
      <protection hidden="1"/>
    </xf>
    <xf numFmtId="165" fontId="8" fillId="9" borderId="7" xfId="0" applyNumberFormat="1" applyFont="1" applyFill="1" applyBorder="1" applyProtection="1">
      <protection hidden="1"/>
    </xf>
    <xf numFmtId="3" fontId="8" fillId="9" borderId="8" xfId="0" applyNumberFormat="1" applyFont="1" applyFill="1" applyBorder="1" applyProtection="1">
      <protection hidden="1"/>
    </xf>
    <xf numFmtId="3" fontId="8" fillId="9" borderId="7" xfId="0" applyNumberFormat="1" applyFont="1" applyFill="1" applyBorder="1" applyAlignment="1" applyProtection="1">
      <alignment horizontal="right"/>
      <protection hidden="1"/>
    </xf>
    <xf numFmtId="3" fontId="8" fillId="9" borderId="8" xfId="0" applyNumberFormat="1" applyFont="1" applyFill="1" applyBorder="1" applyAlignment="1" applyProtection="1">
      <alignment horizontal="right"/>
      <protection hidden="1"/>
    </xf>
    <xf numFmtId="3" fontId="8" fillId="9" borderId="12" xfId="0" applyNumberFormat="1" applyFont="1" applyFill="1" applyBorder="1" applyProtection="1">
      <protection hidden="1"/>
    </xf>
    <xf numFmtId="3" fontId="8" fillId="9" borderId="7" xfId="0" applyNumberFormat="1" applyFont="1" applyFill="1" applyBorder="1" applyProtection="1">
      <protection hidden="1"/>
    </xf>
    <xf numFmtId="167" fontId="8" fillId="9" borderId="7" xfId="0" applyNumberFormat="1" applyFont="1" applyFill="1" applyBorder="1" applyProtection="1">
      <protection hidden="1"/>
    </xf>
    <xf numFmtId="9" fontId="8" fillId="9" borderId="7" xfId="3" applyFont="1" applyFill="1" applyBorder="1" applyProtection="1">
      <protection hidden="1"/>
    </xf>
    <xf numFmtId="0" fontId="10" fillId="0" borderId="0" xfId="0" applyFont="1" applyFill="1" applyAlignment="1" applyProtection="1">
      <alignment horizontal="left" vertical="center" wrapText="1"/>
      <protection hidden="1"/>
    </xf>
    <xf numFmtId="0" fontId="10" fillId="0" borderId="0" xfId="0" applyFont="1" applyAlignment="1" applyProtection="1">
      <alignment horizontal="left" vertical="center" wrapText="1"/>
      <protection hidden="1"/>
    </xf>
    <xf numFmtId="0" fontId="2" fillId="3" borderId="4" xfId="0" applyFont="1" applyFill="1" applyBorder="1" applyAlignment="1">
      <alignment horizontal="center"/>
    </xf>
    <xf numFmtId="0" fontId="2" fillId="3" borderId="2" xfId="0" applyFont="1" applyFill="1" applyBorder="1" applyAlignment="1">
      <alignment horizontal="center"/>
    </xf>
    <xf numFmtId="0" fontId="2" fillId="3" borderId="3" xfId="0" applyFont="1" applyFill="1" applyBorder="1" applyAlignment="1">
      <alignment horizontal="center"/>
    </xf>
    <xf numFmtId="0" fontId="2" fillId="3" borderId="1" xfId="0" applyFont="1" applyFill="1" applyBorder="1" applyAlignment="1">
      <alignment horizontal="center"/>
    </xf>
  </cellXfs>
  <cellStyles count="4">
    <cellStyle name="Hyperlink" xfId="2" builtinId="8"/>
    <cellStyle name="Normal" xfId="0" builtinId="0"/>
    <cellStyle name="Normal 4" xfId="1" xr:uid="{00000000-0005-0000-0000-000003000000}"/>
    <cellStyle name="Percent" xfId="3" builtinId="5"/>
  </cellStyles>
  <dxfs count="0"/>
  <tableStyles count="0" defaultTableStyle="TableStyleMedium2" defaultPivotStyle="PivotStyleLight16"/>
  <colors>
    <mruColors>
      <color rgb="FFFED141"/>
      <color rgb="FFB1B3B3"/>
      <color rgb="FFA5A5A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89959</xdr:colOff>
      <xdr:row>0</xdr:row>
      <xdr:rowOff>64841</xdr:rowOff>
    </xdr:from>
    <xdr:to>
      <xdr:col>1</xdr:col>
      <xdr:colOff>1392555</xdr:colOff>
      <xdr:row>2</xdr:row>
      <xdr:rowOff>12171</xdr:rowOff>
    </xdr:to>
    <xdr:pic>
      <xdr:nvPicPr>
        <xdr:cNvPr id="2" name="Picture 1">
          <a:extLst>
            <a:ext uri="{FF2B5EF4-FFF2-40B4-BE49-F238E27FC236}">
              <a16:creationId xmlns:a16="http://schemas.microsoft.com/office/drawing/2014/main" id="{47C0F739-E9D6-4448-BE1B-A90CBF3AC614}"/>
            </a:ext>
          </a:extLst>
        </xdr:cNvPr>
        <xdr:cNvPicPr>
          <a:picLocks noChangeAspect="1"/>
        </xdr:cNvPicPr>
      </xdr:nvPicPr>
      <xdr:blipFill>
        <a:blip xmlns:r="http://schemas.openxmlformats.org/officeDocument/2006/relationships" r:embed="rId1"/>
        <a:stretch>
          <a:fillRect/>
        </a:stretch>
      </xdr:blipFill>
      <xdr:spPr>
        <a:xfrm>
          <a:off x="89959" y="64841"/>
          <a:ext cx="1994958" cy="8119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152400</xdr:colOff>
      <xdr:row>0</xdr:row>
      <xdr:rowOff>114300</xdr:rowOff>
    </xdr:from>
    <xdr:to>
      <xdr:col>1</xdr:col>
      <xdr:colOff>1219200</xdr:colOff>
      <xdr:row>3</xdr:row>
      <xdr:rowOff>21590</xdr:rowOff>
    </xdr:to>
    <xdr:pic>
      <xdr:nvPicPr>
        <xdr:cNvPr id="5" name="Picture 1">
          <a:extLst>
            <a:ext uri="{FF2B5EF4-FFF2-40B4-BE49-F238E27FC236}">
              <a16:creationId xmlns:a16="http://schemas.microsoft.com/office/drawing/2014/main" id="{84BF8C0F-D066-4887-9B6A-9ADCBBC7F5B8}"/>
            </a:ext>
            <a:ext uri="{147F2762-F138-4A5C-976F-8EAC2B608ADB}">
              <a16:predDERef xmlns:a16="http://schemas.microsoft.com/office/drawing/2014/main" pred="{B873ADB8-AE5E-4EA9-A8B4-5624E3D36AE9}"/>
            </a:ext>
          </a:extLst>
        </xdr:cNvPr>
        <xdr:cNvPicPr>
          <a:picLocks noChangeAspect="1"/>
        </xdr:cNvPicPr>
      </xdr:nvPicPr>
      <xdr:blipFill>
        <a:blip xmlns:r="http://schemas.openxmlformats.org/officeDocument/2006/relationships" r:embed="rId1"/>
        <a:stretch>
          <a:fillRect/>
        </a:stretch>
      </xdr:blipFill>
      <xdr:spPr>
        <a:xfrm>
          <a:off x="152400" y="114300"/>
          <a:ext cx="1733550" cy="60769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hyperlink" Target="https://beopt.nrel.gov/home" TargetMode="External"/><Relationship Id="rId3" Type="http://schemas.openxmlformats.org/officeDocument/2006/relationships/hyperlink" Target="https://www2.socalgas.com/regulatory/tariffs/tm2/pdf/GR.pdf" TargetMode="External"/><Relationship Id="rId7" Type="http://schemas.openxmlformats.org/officeDocument/2006/relationships/hyperlink" Target="https://www.energy.ca.gov/media/3560" TargetMode="External"/><Relationship Id="rId2" Type="http://schemas.openxmlformats.org/officeDocument/2006/relationships/hyperlink" Target="https://www.sce.com/residential/rates/Standard-Residential-Rate-Plan" TargetMode="External"/><Relationship Id="rId1" Type="http://schemas.openxmlformats.org/officeDocument/2006/relationships/hyperlink" Target="https://www.sce.com/residential/rates/Time-Of-Use-Residential-Rate-Plans" TargetMode="External"/><Relationship Id="rId6" Type="http://schemas.openxmlformats.org/officeDocument/2006/relationships/hyperlink" Target="https://www2.socalgas.com/regulatory/tariffs/tm2/pdf/GR.pdf" TargetMode="External"/><Relationship Id="rId5" Type="http://schemas.openxmlformats.org/officeDocument/2006/relationships/hyperlink" Target="https://static1.squarespace.com/static/53c96e16e4b003bdba4f4fee/t/57978c141b631b286ea3dae8/1469549595079/Supplemental+Data+for+California+Smart+Thermostat+Workpaper+-+June+2016.pdf" TargetMode="External"/><Relationship Id="rId4" Type="http://schemas.openxmlformats.org/officeDocument/2006/relationships/hyperlink" Target="https://www.ethree.com/wp-content/uploads/2019/04/E3_Residential_Building_Electrification_in_California_April_2019.pdf" TargetMode="External"/><Relationship Id="rId9"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nergy.ca.gov/media/3560"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4FFC8-9BF1-462B-85AC-DAC57A08DC62}">
  <sheetPr codeName="Sheet1">
    <pageSetUpPr fitToPage="1"/>
  </sheetPr>
  <dimension ref="B1:B45"/>
  <sheetViews>
    <sheetView showGridLines="0" zoomScaleNormal="100" workbookViewId="0"/>
  </sheetViews>
  <sheetFormatPr defaultColWidth="10.85546875" defaultRowHeight="15"/>
  <cols>
    <col min="1" max="1" width="2.5703125" style="32" customWidth="1"/>
    <col min="2" max="2" width="123.42578125" style="33" customWidth="1"/>
    <col min="3" max="16384" width="10.85546875" style="32"/>
  </cols>
  <sheetData>
    <row r="1" spans="2:2" ht="21">
      <c r="B1" s="38" t="s">
        <v>0</v>
      </c>
    </row>
    <row r="2" spans="2:2">
      <c r="B2" s="35"/>
    </row>
    <row r="3" spans="2:2">
      <c r="B3" s="33" t="s">
        <v>1</v>
      </c>
    </row>
    <row r="4" spans="2:2" ht="30">
      <c r="B4" s="39" t="s">
        <v>2</v>
      </c>
    </row>
    <row r="5" spans="2:2">
      <c r="B5" s="39" t="s">
        <v>3</v>
      </c>
    </row>
    <row r="6" spans="2:2" ht="30">
      <c r="B6" s="40" t="s">
        <v>191</v>
      </c>
    </row>
    <row r="7" spans="2:2" ht="30">
      <c r="B7" s="39" t="s">
        <v>192</v>
      </c>
    </row>
    <row r="8" spans="2:2" ht="30">
      <c r="B8" s="39" t="s">
        <v>4</v>
      </c>
    </row>
    <row r="9" spans="2:2" ht="75">
      <c r="B9" s="39" t="s">
        <v>199</v>
      </c>
    </row>
    <row r="10" spans="2:2">
      <c r="B10" s="39" t="s">
        <v>5</v>
      </c>
    </row>
    <row r="11" spans="2:2" ht="75">
      <c r="B11" s="39" t="s">
        <v>6</v>
      </c>
    </row>
    <row r="12" spans="2:2" ht="30">
      <c r="B12" s="39" t="s">
        <v>7</v>
      </c>
    </row>
    <row r="13" spans="2:2" ht="45">
      <c r="B13" s="40" t="s">
        <v>8</v>
      </c>
    </row>
    <row r="14" spans="2:2" ht="45">
      <c r="B14" s="39" t="s">
        <v>9</v>
      </c>
    </row>
    <row r="15" spans="2:2" ht="30">
      <c r="B15" s="39" t="s">
        <v>193</v>
      </c>
    </row>
    <row r="16" spans="2:2" ht="30">
      <c r="B16" s="41" t="s">
        <v>10</v>
      </c>
    </row>
    <row r="17" spans="2:2">
      <c r="B17" s="42"/>
    </row>
    <row r="20" spans="2:2">
      <c r="B20" s="42"/>
    </row>
    <row r="22" spans="2:2">
      <c r="B22" s="42"/>
    </row>
    <row r="24" spans="2:2">
      <c r="B24" s="42"/>
    </row>
    <row r="28" spans="2:2">
      <c r="B28" s="42"/>
    </row>
    <row r="40" spans="2:2">
      <c r="B40" s="42"/>
    </row>
    <row r="43" spans="2:2">
      <c r="B43" s="42"/>
    </row>
    <row r="45" spans="2:2">
      <c r="B45" s="42"/>
    </row>
  </sheetData>
  <sheetProtection algorithmName="SHA-512" hashValue="BWi6lHf46eT1C8YrdRUdlR6Vr6nGvlVo/KQRg8BI6MXVfOmaroP0pGIQSgoRLhItv6aT87ylRZHiqNZMxeyOEA==" saltValue="GCr08SU09T83ptdBOLgL+w==" spinCount="100000" sheet="1" objects="1" scenarios="1" selectLockedCells="1"/>
  <pageMargins left="0.25" right="0.25" top="0.75" bottom="0.75" header="0.3" footer="0.3"/>
  <pageSetup orientation="landscape" horizontalDpi="0" verticalDpi="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04253-BD4C-D043-AE63-E37A9B169375}">
  <sheetPr codeName="Sheet10"/>
  <dimension ref="B2:AG68"/>
  <sheetViews>
    <sheetView topLeftCell="A20" workbookViewId="0">
      <selection activeCell="G30" sqref="G30"/>
    </sheetView>
  </sheetViews>
  <sheetFormatPr defaultColWidth="10.42578125" defaultRowHeight="15"/>
  <cols>
    <col min="1" max="1" width="10.42578125" style="4"/>
    <col min="2" max="2" width="43.85546875" style="4" bestFit="1" customWidth="1"/>
    <col min="3" max="5" width="13.140625" style="4" customWidth="1"/>
    <col min="6" max="6" width="2.42578125" style="9" customWidth="1"/>
    <col min="7" max="9" width="13.140625" style="4" customWidth="1"/>
    <col min="10" max="10" width="2.42578125" style="9" customWidth="1"/>
    <col min="11" max="13" width="13.140625" style="4" customWidth="1"/>
    <col min="14" max="14" width="2.42578125" style="9" customWidth="1"/>
    <col min="15" max="17" width="13.140625" style="4" customWidth="1"/>
    <col min="18" max="18" width="2.42578125" style="9" customWidth="1"/>
    <col min="19" max="21" width="13.140625" style="4" customWidth="1"/>
    <col min="22" max="22" width="2.42578125" style="9" customWidth="1"/>
    <col min="23" max="25" width="13.140625" style="4" customWidth="1"/>
    <col min="26" max="26" width="2.42578125" style="9" customWidth="1"/>
    <col min="27" max="29" width="13.140625" style="4" customWidth="1"/>
    <col min="30" max="30" width="2.42578125" style="9" customWidth="1"/>
    <col min="31" max="33" width="13.140625" style="4" customWidth="1"/>
    <col min="34" max="16384" width="10.42578125" style="4"/>
  </cols>
  <sheetData>
    <row r="2" spans="2:33" ht="14.45" customHeight="1">
      <c r="B2" s="5" t="s">
        <v>71</v>
      </c>
      <c r="C2" s="97" t="s">
        <v>168</v>
      </c>
      <c r="D2" s="98"/>
      <c r="E2" s="99"/>
      <c r="F2" s="13"/>
      <c r="G2" s="97" t="s">
        <v>169</v>
      </c>
      <c r="H2" s="98"/>
      <c r="I2" s="99"/>
      <c r="J2" s="13"/>
      <c r="K2" s="97" t="s">
        <v>170</v>
      </c>
      <c r="L2" s="98"/>
      <c r="M2" s="99"/>
      <c r="N2" s="13"/>
      <c r="O2" s="97" t="s">
        <v>171</v>
      </c>
      <c r="P2" s="98"/>
      <c r="Q2" s="99"/>
      <c r="R2" s="13"/>
      <c r="S2" s="97" t="s">
        <v>172</v>
      </c>
      <c r="T2" s="98"/>
      <c r="U2" s="99"/>
      <c r="V2" s="13"/>
      <c r="W2" s="97" t="s">
        <v>173</v>
      </c>
      <c r="X2" s="98"/>
      <c r="Y2" s="99"/>
      <c r="Z2" s="13"/>
      <c r="AA2" s="97" t="s">
        <v>174</v>
      </c>
      <c r="AB2" s="98"/>
      <c r="AC2" s="99"/>
      <c r="AD2" s="13"/>
      <c r="AE2" s="97" t="s">
        <v>175</v>
      </c>
      <c r="AF2" s="98"/>
      <c r="AG2" s="99"/>
    </row>
    <row r="3" spans="2:33">
      <c r="B3" s="5"/>
      <c r="C3" s="78" t="s">
        <v>18</v>
      </c>
      <c r="D3" s="78" t="s">
        <v>133</v>
      </c>
      <c r="E3" s="78" t="s">
        <v>136</v>
      </c>
      <c r="F3" s="13"/>
      <c r="G3" s="78" t="s">
        <v>18</v>
      </c>
      <c r="H3" s="78" t="s">
        <v>133</v>
      </c>
      <c r="I3" s="78" t="s">
        <v>136</v>
      </c>
      <c r="J3" s="13"/>
      <c r="K3" s="78" t="s">
        <v>18</v>
      </c>
      <c r="L3" s="78" t="s">
        <v>133</v>
      </c>
      <c r="M3" s="78" t="s">
        <v>136</v>
      </c>
      <c r="N3" s="13"/>
      <c r="O3" s="78" t="s">
        <v>18</v>
      </c>
      <c r="P3" s="78" t="s">
        <v>133</v>
      </c>
      <c r="Q3" s="78" t="s">
        <v>136</v>
      </c>
      <c r="R3" s="13"/>
      <c r="S3" s="78" t="s">
        <v>18</v>
      </c>
      <c r="T3" s="78" t="s">
        <v>133</v>
      </c>
      <c r="U3" s="78" t="s">
        <v>136</v>
      </c>
      <c r="V3" s="13"/>
      <c r="W3" s="78" t="s">
        <v>18</v>
      </c>
      <c r="X3" s="78" t="s">
        <v>133</v>
      </c>
      <c r="Y3" s="78" t="s">
        <v>136</v>
      </c>
      <c r="Z3" s="13"/>
      <c r="AA3" s="78" t="s">
        <v>18</v>
      </c>
      <c r="AB3" s="78" t="s">
        <v>133</v>
      </c>
      <c r="AC3" s="78" t="s">
        <v>136</v>
      </c>
      <c r="AD3" s="13"/>
      <c r="AE3" s="78" t="s">
        <v>18</v>
      </c>
      <c r="AF3" s="78" t="s">
        <v>133</v>
      </c>
      <c r="AG3" s="78" t="s">
        <v>136</v>
      </c>
    </row>
    <row r="4" spans="2:33" ht="18.75">
      <c r="B4" s="80" t="str">
        <f>B54</f>
        <v>No Cooling and No Heating</v>
      </c>
      <c r="C4" s="19">
        <v>1038.688160802843</v>
      </c>
      <c r="D4" s="19">
        <v>1029.2278382996228</v>
      </c>
      <c r="E4" s="19">
        <v>1030.5501652304715</v>
      </c>
      <c r="F4" s="14"/>
      <c r="G4" s="19">
        <v>1027.9355615072393</v>
      </c>
      <c r="H4" s="19">
        <v>1018.9254359508832</v>
      </c>
      <c r="I4" s="19">
        <v>1020.1723634313605</v>
      </c>
      <c r="J4" s="14"/>
      <c r="K4" s="19">
        <v>1031.7065516367893</v>
      </c>
      <c r="L4" s="19">
        <v>1022.2945133013612</v>
      </c>
      <c r="M4" s="19">
        <v>1023.54866459383</v>
      </c>
      <c r="N4" s="14"/>
      <c r="O4" s="19">
        <v>1034.5483972419843</v>
      </c>
      <c r="P4" s="19">
        <v>1024.9847471652122</v>
      </c>
      <c r="Q4" s="19">
        <v>1026.3445717537784</v>
      </c>
      <c r="R4" s="14"/>
      <c r="S4" s="19">
        <v>1050.0138813629289</v>
      </c>
      <c r="T4" s="19">
        <v>1039.0358639021861</v>
      </c>
      <c r="U4" s="19">
        <v>1040.2876158928686</v>
      </c>
      <c r="V4" s="14"/>
      <c r="W4" s="19">
        <v>1068.7853247788189</v>
      </c>
      <c r="X4" s="19">
        <v>1057.1351352938027</v>
      </c>
      <c r="Y4" s="19">
        <v>1058.788852147668</v>
      </c>
      <c r="Z4" s="14"/>
      <c r="AA4" s="19">
        <v>983.77960153910658</v>
      </c>
      <c r="AB4" s="19">
        <v>976.0917075514003</v>
      </c>
      <c r="AC4" s="19">
        <v>977.31945648387227</v>
      </c>
      <c r="AD4" s="14"/>
      <c r="AE4" s="19">
        <v>1174.0929233346533</v>
      </c>
      <c r="AF4" s="19">
        <v>1159.1527463328521</v>
      </c>
      <c r="AG4" s="19">
        <v>1160.8695360275983</v>
      </c>
    </row>
    <row r="5" spans="2:33" ht="18.75">
      <c r="B5" s="80" t="str">
        <f t="shared" ref="B5:B13" si="0">B55</f>
        <v>No Cooling with Wall Furnace</v>
      </c>
      <c r="C5" s="19">
        <v>1252.6923671863747</v>
      </c>
      <c r="D5" s="19">
        <v>1243.2320446831545</v>
      </c>
      <c r="E5" s="19">
        <v>1244.5543716140032</v>
      </c>
      <c r="F5" s="14"/>
      <c r="G5" s="19">
        <v>1203.1371762337467</v>
      </c>
      <c r="H5" s="19">
        <v>1194.1270506773908</v>
      </c>
      <c r="I5" s="19">
        <v>1195.3739781578681</v>
      </c>
      <c r="J5" s="14"/>
      <c r="K5" s="19">
        <v>1242.2113788866991</v>
      </c>
      <c r="L5" s="19">
        <v>1232.7993405512711</v>
      </c>
      <c r="M5" s="19">
        <v>1234.0534918437399</v>
      </c>
      <c r="N5" s="14"/>
      <c r="O5" s="19">
        <v>1281.2619920719969</v>
      </c>
      <c r="P5" s="19">
        <v>1271.6983419952248</v>
      </c>
      <c r="Q5" s="19">
        <v>1273.0581665837913</v>
      </c>
      <c r="R5" s="14"/>
      <c r="S5" s="19">
        <v>1472.4431312299498</v>
      </c>
      <c r="T5" s="19">
        <v>1461.4651137692069</v>
      </c>
      <c r="U5" s="19">
        <v>1462.7168657598895</v>
      </c>
      <c r="V5" s="14"/>
      <c r="W5" s="19">
        <v>1592.0479184449632</v>
      </c>
      <c r="X5" s="19">
        <v>1580.397728959947</v>
      </c>
      <c r="Y5" s="19">
        <v>1582.0514458138123</v>
      </c>
      <c r="Z5" s="14"/>
      <c r="AA5" s="19">
        <v>1080.2935362760957</v>
      </c>
      <c r="AB5" s="19">
        <v>1072.6056422883894</v>
      </c>
      <c r="AC5" s="19">
        <v>1073.8333912208614</v>
      </c>
      <c r="AD5" s="14"/>
      <c r="AE5" s="19">
        <v>2176.3971598292064</v>
      </c>
      <c r="AF5" s="19">
        <v>2161.4569828274052</v>
      </c>
      <c r="AG5" s="19">
        <v>2163.1737725221515</v>
      </c>
    </row>
    <row r="6" spans="2:33" ht="18.75">
      <c r="B6" s="80" t="str">
        <f t="shared" si="0"/>
        <v>No Cooling with 80 AFUE Furnace</v>
      </c>
      <c r="C6" s="19">
        <v>1232.9459195720922</v>
      </c>
      <c r="D6" s="19">
        <v>1222.5995411349368</v>
      </c>
      <c r="E6" s="19">
        <v>1224.0721557584861</v>
      </c>
      <c r="F6" s="14"/>
      <c r="G6" s="19">
        <v>1187.1669987134619</v>
      </c>
      <c r="H6" s="19">
        <v>1177.536854651501</v>
      </c>
      <c r="I6" s="19">
        <v>1178.8907250697027</v>
      </c>
      <c r="J6" s="14"/>
      <c r="K6" s="19">
        <v>1219.3300438750582</v>
      </c>
      <c r="L6" s="19">
        <v>1209.0968919380509</v>
      </c>
      <c r="M6" s="19">
        <v>1210.4669499736444</v>
      </c>
      <c r="N6" s="14"/>
      <c r="O6" s="19">
        <v>1248.6190551614359</v>
      </c>
      <c r="P6" s="19">
        <v>1238.1456558361633</v>
      </c>
      <c r="Q6" s="19">
        <v>1239.6314462440344</v>
      </c>
      <c r="R6" s="14"/>
      <c r="S6" s="19">
        <v>1414.0189684492702</v>
      </c>
      <c r="T6" s="19">
        <v>1401.8505930301883</v>
      </c>
      <c r="U6" s="19">
        <v>1403.2336677496444</v>
      </c>
      <c r="V6" s="14"/>
      <c r="W6" s="19">
        <v>1527.231306870036</v>
      </c>
      <c r="X6" s="19">
        <v>1514.1130404574931</v>
      </c>
      <c r="Y6" s="19">
        <v>1516.0043701202453</v>
      </c>
      <c r="Z6" s="14"/>
      <c r="AA6" s="19">
        <v>1067.0824528262815</v>
      </c>
      <c r="AB6" s="19">
        <v>1059.1210397984405</v>
      </c>
      <c r="AC6" s="19">
        <v>1060.4030983949417</v>
      </c>
      <c r="AD6" s="14"/>
      <c r="AE6" s="19">
        <v>2101.8706177199538</v>
      </c>
      <c r="AF6" s="19">
        <v>2084.5381510011757</v>
      </c>
      <c r="AG6" s="19">
        <v>2086.6144424364284</v>
      </c>
    </row>
    <row r="7" spans="2:33" ht="18.75">
      <c r="B7" s="80" t="str">
        <f t="shared" si="0"/>
        <v>Standard AC Window Unit and Wall Furnace</v>
      </c>
      <c r="C7" s="19">
        <v>2368.4516673934013</v>
      </c>
      <c r="D7" s="19">
        <v>2452.4318484408168</v>
      </c>
      <c r="E7" s="19">
        <v>2456.4557198595708</v>
      </c>
      <c r="F7" s="15"/>
      <c r="G7" s="19">
        <v>2568.3834771313013</v>
      </c>
      <c r="H7" s="19">
        <v>2669.219254827497</v>
      </c>
      <c r="I7" s="19">
        <v>2670.8771264461393</v>
      </c>
      <c r="J7" s="15"/>
      <c r="K7" s="19">
        <v>2673.7313873409507</v>
      </c>
      <c r="L7" s="19">
        <v>2787.7561419037388</v>
      </c>
      <c r="M7" s="19">
        <v>2794.7246146457878</v>
      </c>
      <c r="N7" s="15"/>
      <c r="O7" s="19">
        <v>2844.8326856370072</v>
      </c>
      <c r="P7" s="19">
        <v>2968.840203201918</v>
      </c>
      <c r="Q7" s="19">
        <v>2972.8587894988059</v>
      </c>
      <c r="R7" s="15"/>
      <c r="S7" s="19">
        <v>3556.2995794724607</v>
      </c>
      <c r="T7" s="19">
        <v>3704.1751577186628</v>
      </c>
      <c r="U7" s="19">
        <v>3715.4110168621482</v>
      </c>
      <c r="V7" s="15"/>
      <c r="W7" s="19">
        <v>3657.7947661269568</v>
      </c>
      <c r="X7" s="19">
        <v>3792.7969924047029</v>
      </c>
      <c r="Y7" s="19">
        <v>3800.4217197221678</v>
      </c>
      <c r="Z7" s="15"/>
      <c r="AA7" s="19">
        <v>4101.6608900425827</v>
      </c>
      <c r="AB7" s="19">
        <v>4167.9789898319295</v>
      </c>
      <c r="AC7" s="19">
        <v>4155.8251120752893</v>
      </c>
      <c r="AD7" s="15"/>
      <c r="AE7" s="19">
        <v>3334.1951090189596</v>
      </c>
      <c r="AF7" s="19">
        <v>3437.5853384461443</v>
      </c>
      <c r="AG7" s="19">
        <v>3454.0951062834029</v>
      </c>
    </row>
    <row r="8" spans="2:33" ht="18.75">
      <c r="B8" s="80" t="str">
        <f t="shared" si="0"/>
        <v>Gas Furnace Split System: 10 SEER, 80 AFUE Furnace</v>
      </c>
      <c r="C8" s="19">
        <v>2063.1341896257991</v>
      </c>
      <c r="D8" s="19">
        <v>2118.9371781891341</v>
      </c>
      <c r="E8" s="19">
        <v>2121.543776189611</v>
      </c>
      <c r="F8" s="15"/>
      <c r="G8" s="19">
        <v>2328.1840230665703</v>
      </c>
      <c r="H8" s="19">
        <v>2409.1390195925251</v>
      </c>
      <c r="I8" s="19">
        <v>2410.3957689966796</v>
      </c>
      <c r="J8" s="15"/>
      <c r="K8" s="19">
        <v>2494.3060992492951</v>
      </c>
      <c r="L8" s="19">
        <v>2594.3638305053473</v>
      </c>
      <c r="M8" s="19">
        <v>2600.6272991685914</v>
      </c>
      <c r="N8" s="15"/>
      <c r="O8" s="19">
        <v>2725.3986991262832</v>
      </c>
      <c r="P8" s="19">
        <v>2844.2142394331117</v>
      </c>
      <c r="Q8" s="19">
        <v>2847.3527947277989</v>
      </c>
      <c r="R8" s="15"/>
      <c r="S8" s="19">
        <v>3469.0440850813593</v>
      </c>
      <c r="T8" s="19">
        <v>3629.7871059834861</v>
      </c>
      <c r="U8" s="19">
        <v>3645.2324203875114</v>
      </c>
      <c r="V8" s="15"/>
      <c r="W8" s="19">
        <v>3478.4381758391874</v>
      </c>
      <c r="X8" s="19">
        <v>3615.5584895843062</v>
      </c>
      <c r="Y8" s="19">
        <v>3623.9393566189287</v>
      </c>
      <c r="Z8" s="15"/>
      <c r="AA8" s="19">
        <v>5083.0585375306882</v>
      </c>
      <c r="AB8" s="19">
        <v>5201.5933805874893</v>
      </c>
      <c r="AC8" s="19">
        <v>5198.8562097525291</v>
      </c>
      <c r="AD8" s="15"/>
      <c r="AE8" s="19">
        <v>2711.6078609228425</v>
      </c>
      <c r="AF8" s="19">
        <v>2756.9780765343558</v>
      </c>
      <c r="AG8" s="19">
        <v>2766.8443220319159</v>
      </c>
    </row>
    <row r="9" spans="2:33" ht="18.75">
      <c r="B9" s="80" t="str">
        <f t="shared" si="0"/>
        <v>Gas Furnace Split System: 12 SEER, 80 AFUE Furnace</v>
      </c>
      <c r="C9" s="19">
        <v>2016.2640425093157</v>
      </c>
      <c r="D9" s="19">
        <v>2068.3678918961355</v>
      </c>
      <c r="E9" s="19">
        <v>2070.928431598642</v>
      </c>
      <c r="F9" s="15"/>
      <c r="G9" s="19">
        <v>2263.8432558266113</v>
      </c>
      <c r="H9" s="19">
        <v>2339.6996602057361</v>
      </c>
      <c r="I9" s="19">
        <v>2340.9691838440276</v>
      </c>
      <c r="J9" s="15"/>
      <c r="K9" s="19">
        <v>2420.2796427457652</v>
      </c>
      <c r="L9" s="19">
        <v>2513.9125402844834</v>
      </c>
      <c r="M9" s="19">
        <v>2519.9143318749357</v>
      </c>
      <c r="N9" s="15"/>
      <c r="O9" s="19">
        <v>2638.2067925934412</v>
      </c>
      <c r="P9" s="19">
        <v>2749.3385027407312</v>
      </c>
      <c r="Q9" s="19">
        <v>2752.3766148095015</v>
      </c>
      <c r="R9" s="15"/>
      <c r="S9" s="19">
        <v>3347.6224942339613</v>
      </c>
      <c r="T9" s="19">
        <v>3497.8711849502788</v>
      </c>
      <c r="U9" s="19">
        <v>3512.4793101425985</v>
      </c>
      <c r="V9" s="15"/>
      <c r="W9" s="19">
        <v>3363.7921430950605</v>
      </c>
      <c r="X9" s="19">
        <v>3491.8918622886104</v>
      </c>
      <c r="Y9" s="19">
        <v>3499.8816541804704</v>
      </c>
      <c r="Z9" s="15"/>
      <c r="AA9" s="19">
        <v>4830.2881773069657</v>
      </c>
      <c r="AB9" s="19">
        <v>4947.5261879319523</v>
      </c>
      <c r="AC9" s="19">
        <v>4944.9327626094109</v>
      </c>
      <c r="AD9" s="15"/>
      <c r="AE9" s="19">
        <v>2676.289403746925</v>
      </c>
      <c r="AF9" s="19">
        <v>2718.0968182683614</v>
      </c>
      <c r="AG9" s="19">
        <v>2727.5456851428944</v>
      </c>
    </row>
    <row r="10" spans="2:33" ht="18.75">
      <c r="B10" s="80" t="str">
        <f t="shared" si="0"/>
        <v>Gas Furnace Split System: 13 SEER, 80 AFUE Furnace</v>
      </c>
      <c r="C10" s="19">
        <v>1911.3872773484143</v>
      </c>
      <c r="D10" s="19">
        <v>1955.7901552511553</v>
      </c>
      <c r="E10" s="19">
        <v>1957.98770436784</v>
      </c>
      <c r="F10" s="15"/>
      <c r="G10" s="19">
        <v>2120.5668668701164</v>
      </c>
      <c r="H10" s="19">
        <v>2186.6818900452058</v>
      </c>
      <c r="I10" s="19">
        <v>2187.9424583317523</v>
      </c>
      <c r="J10" s="15"/>
      <c r="K10" s="19">
        <v>2260.3540877813552</v>
      </c>
      <c r="L10" s="19">
        <v>2342.9464608236872</v>
      </c>
      <c r="M10" s="19">
        <v>2348.6383374385009</v>
      </c>
      <c r="N10" s="15"/>
      <c r="O10" s="19">
        <v>2443.7576553278786</v>
      </c>
      <c r="P10" s="19">
        <v>2541.1573223998967</v>
      </c>
      <c r="Q10" s="19">
        <v>2544.2430602019112</v>
      </c>
      <c r="R10" s="15"/>
      <c r="S10" s="19">
        <v>3083.0916062116767</v>
      </c>
      <c r="T10" s="19">
        <v>3218.1240725860885</v>
      </c>
      <c r="U10" s="19">
        <v>3232.8177800177928</v>
      </c>
      <c r="V10" s="15"/>
      <c r="W10" s="19">
        <v>3117.8921506080219</v>
      </c>
      <c r="X10" s="19">
        <v>3232.636468000705</v>
      </c>
      <c r="Y10" s="19">
        <v>3240.913912661164</v>
      </c>
      <c r="Z10" s="15"/>
      <c r="AA10" s="19">
        <v>4257.907966448247</v>
      </c>
      <c r="AB10" s="19">
        <v>4381.9537979787374</v>
      </c>
      <c r="AC10" s="19">
        <v>4381.9264920033984</v>
      </c>
      <c r="AD10" s="15"/>
      <c r="AE10" s="19">
        <v>2603.3364792827742</v>
      </c>
      <c r="AF10" s="19">
        <v>2639.221996828287</v>
      </c>
      <c r="AG10" s="19">
        <v>2648.2142788042056</v>
      </c>
    </row>
    <row r="11" spans="2:33" ht="18.75">
      <c r="B11" s="80" t="str">
        <f t="shared" si="0"/>
        <v>Gas Furnace Split System: 14 SEER, 80 AFUE Furnace</v>
      </c>
      <c r="C11" s="19">
        <v>1824.5320726883735</v>
      </c>
      <c r="D11" s="19">
        <v>1862.0101551636658</v>
      </c>
      <c r="E11" s="19">
        <v>1864.1521334041443</v>
      </c>
      <c r="F11" s="15"/>
      <c r="G11" s="19">
        <v>2000.3712016986624</v>
      </c>
      <c r="H11" s="19">
        <v>2056.7595246001856</v>
      </c>
      <c r="I11" s="19">
        <v>2058.0514811467674</v>
      </c>
      <c r="J11" s="15"/>
      <c r="K11" s="19">
        <v>2120.9271796044168</v>
      </c>
      <c r="L11" s="19">
        <v>2191.0700888771103</v>
      </c>
      <c r="M11" s="19">
        <v>2196.2386792748794</v>
      </c>
      <c r="N11" s="15"/>
      <c r="O11" s="19">
        <v>2280.7112295858383</v>
      </c>
      <c r="P11" s="19">
        <v>2363.3273274567664</v>
      </c>
      <c r="Q11" s="19">
        <v>2366.2013481002623</v>
      </c>
      <c r="R11" s="15"/>
      <c r="S11" s="19">
        <v>2855.6818051037417</v>
      </c>
      <c r="T11" s="19">
        <v>2970.1400078240217</v>
      </c>
      <c r="U11" s="19">
        <v>2983.0356960621521</v>
      </c>
      <c r="V11" s="15"/>
      <c r="W11" s="19">
        <v>2903.6990246028799</v>
      </c>
      <c r="X11" s="19">
        <v>3000.8647377388097</v>
      </c>
      <c r="Y11" s="19">
        <v>3008.2776520829684</v>
      </c>
      <c r="Z11" s="15"/>
      <c r="AA11" s="19">
        <v>3796.5266881264106</v>
      </c>
      <c r="AB11" s="19">
        <v>3907.856829068453</v>
      </c>
      <c r="AC11" s="19">
        <v>3907.8234977950729</v>
      </c>
      <c r="AD11" s="15"/>
      <c r="AE11" s="19">
        <v>2536.8140414132195</v>
      </c>
      <c r="AF11" s="19">
        <v>2565.8114356162978</v>
      </c>
      <c r="AG11" s="19">
        <v>2573.9673190981766</v>
      </c>
    </row>
    <row r="12" spans="2:33" ht="18.75">
      <c r="B12" s="80" t="str">
        <f t="shared" si="0"/>
        <v>Gas Furnace Split System: 15 SEER, 80 AFUE Furnace</v>
      </c>
      <c r="C12" s="19">
        <v>1799.6986246028125</v>
      </c>
      <c r="D12" s="19">
        <v>1835.1978946485797</v>
      </c>
      <c r="E12" s="19">
        <v>1837.3239317341624</v>
      </c>
      <c r="F12" s="15"/>
      <c r="G12" s="19">
        <v>1966.1246731432184</v>
      </c>
      <c r="H12" s="19">
        <v>2019.7443783524625</v>
      </c>
      <c r="I12" s="19">
        <v>2021.0453849486867</v>
      </c>
      <c r="J12" s="15"/>
      <c r="K12" s="19">
        <v>2080.7109956488948</v>
      </c>
      <c r="L12" s="19">
        <v>2147.2623761677219</v>
      </c>
      <c r="M12" s="19">
        <v>2152.2808028473432</v>
      </c>
      <c r="N12" s="15"/>
      <c r="O12" s="19">
        <v>2233.8132067940214</v>
      </c>
      <c r="P12" s="19">
        <v>2312.1768273629623</v>
      </c>
      <c r="Q12" s="19">
        <v>2314.9900683677561</v>
      </c>
      <c r="R12" s="15"/>
      <c r="S12" s="19">
        <v>2789.9019523878678</v>
      </c>
      <c r="T12" s="19">
        <v>2898.4080070272571</v>
      </c>
      <c r="U12" s="19">
        <v>2910.7877751491706</v>
      </c>
      <c r="V12" s="15"/>
      <c r="W12" s="19">
        <v>2842.813837469178</v>
      </c>
      <c r="X12" s="19">
        <v>2934.9885996944622</v>
      </c>
      <c r="Y12" s="19">
        <v>2942.153446334321</v>
      </c>
      <c r="Z12" s="15"/>
      <c r="AA12" s="19">
        <v>3664.2355956672441</v>
      </c>
      <c r="AB12" s="19">
        <v>3772.0105490754954</v>
      </c>
      <c r="AC12" s="19">
        <v>3771.9754800248461</v>
      </c>
      <c r="AD12" s="15"/>
      <c r="AE12" s="19">
        <v>2517.492740138136</v>
      </c>
      <c r="AF12" s="19">
        <v>2544.4921149569163</v>
      </c>
      <c r="AG12" s="19">
        <v>2552.4079887979033</v>
      </c>
    </row>
    <row r="13" spans="2:33" ht="18.75">
      <c r="B13" s="80" t="str">
        <f t="shared" si="0"/>
        <v>Gas Furnace Split System: 16 SEER, 80 AFUE Furnace</v>
      </c>
      <c r="C13" s="19">
        <v>1773.6539787295521</v>
      </c>
      <c r="D13" s="19">
        <v>1807.0782979134046</v>
      </c>
      <c r="E13" s="19">
        <v>1809.1876040730033</v>
      </c>
      <c r="F13" s="15"/>
      <c r="G13" s="19">
        <v>1929.9922837496961</v>
      </c>
      <c r="H13" s="19">
        <v>1980.6889202357627</v>
      </c>
      <c r="I13" s="19">
        <v>1981.9993607834579</v>
      </c>
      <c r="J13" s="15"/>
      <c r="K13" s="19">
        <v>2039.0954618157748</v>
      </c>
      <c r="L13" s="19">
        <v>2101.9320947484193</v>
      </c>
      <c r="M13" s="19">
        <v>2106.7928613435211</v>
      </c>
      <c r="N13" s="15"/>
      <c r="O13" s="19">
        <v>2184.7204733950011</v>
      </c>
      <c r="P13" s="19">
        <v>2258.632871902777</v>
      </c>
      <c r="Q13" s="19">
        <v>2261.3823286891411</v>
      </c>
      <c r="R13" s="15"/>
      <c r="S13" s="19">
        <v>2721.5508688656701</v>
      </c>
      <c r="T13" s="19">
        <v>2823.8733203670704</v>
      </c>
      <c r="U13" s="19">
        <v>2835.7113512304331</v>
      </c>
      <c r="V13" s="15"/>
      <c r="W13" s="19">
        <v>2778.1249242889908</v>
      </c>
      <c r="X13" s="19">
        <v>2864.9891557590599</v>
      </c>
      <c r="Y13" s="19">
        <v>2871.8935250772911</v>
      </c>
      <c r="Z13" s="15"/>
      <c r="AA13" s="19">
        <v>3525.9953449166278</v>
      </c>
      <c r="AB13" s="19">
        <v>3629.1192842091677</v>
      </c>
      <c r="AC13" s="19">
        <v>3629.0824211752242</v>
      </c>
      <c r="AD13" s="15"/>
      <c r="AE13" s="19">
        <v>2497.493448746317</v>
      </c>
      <c r="AF13" s="19">
        <v>2522.4214843268792</v>
      </c>
      <c r="AG13" s="19">
        <v>2530.085368803544</v>
      </c>
    </row>
    <row r="14" spans="2:33">
      <c r="F14" s="4"/>
      <c r="J14" s="4"/>
      <c r="N14" s="4"/>
      <c r="R14" s="4"/>
      <c r="V14" s="4"/>
      <c r="Z14" s="4"/>
      <c r="AD14" s="4"/>
    </row>
    <row r="15" spans="2:33" ht="14.45" customHeight="1">
      <c r="B15" s="5" t="s">
        <v>72</v>
      </c>
      <c r="C15" s="97" t="s">
        <v>168</v>
      </c>
      <c r="D15" s="98"/>
      <c r="E15" s="99"/>
      <c r="F15" s="13"/>
      <c r="G15" s="97" t="s">
        <v>169</v>
      </c>
      <c r="H15" s="98"/>
      <c r="I15" s="99"/>
      <c r="J15" s="13"/>
      <c r="K15" s="97" t="s">
        <v>170</v>
      </c>
      <c r="L15" s="98"/>
      <c r="M15" s="99"/>
      <c r="N15" s="13"/>
      <c r="O15" s="97" t="s">
        <v>171</v>
      </c>
      <c r="P15" s="98"/>
      <c r="Q15" s="99"/>
      <c r="R15" s="13"/>
      <c r="S15" s="97" t="s">
        <v>172</v>
      </c>
      <c r="T15" s="98"/>
      <c r="U15" s="99"/>
      <c r="V15" s="13"/>
      <c r="W15" s="97" t="s">
        <v>173</v>
      </c>
      <c r="X15" s="98"/>
      <c r="Y15" s="99"/>
      <c r="Z15" s="13"/>
      <c r="AA15" s="97" t="s">
        <v>174</v>
      </c>
      <c r="AB15" s="98"/>
      <c r="AC15" s="99"/>
      <c r="AD15" s="13"/>
      <c r="AE15" s="97" t="s">
        <v>175</v>
      </c>
      <c r="AF15" s="98"/>
      <c r="AG15" s="99"/>
    </row>
    <row r="16" spans="2:33">
      <c r="B16" s="5"/>
      <c r="C16" s="78" t="s">
        <v>18</v>
      </c>
      <c r="D16" s="78" t="s">
        <v>133</v>
      </c>
      <c r="E16" s="78" t="s">
        <v>136</v>
      </c>
      <c r="F16" s="13"/>
      <c r="G16" s="78" t="s">
        <v>18</v>
      </c>
      <c r="H16" s="78" t="s">
        <v>133</v>
      </c>
      <c r="I16" s="78" t="s">
        <v>136</v>
      </c>
      <c r="J16" s="13"/>
      <c r="K16" s="78" t="s">
        <v>18</v>
      </c>
      <c r="L16" s="78" t="s">
        <v>133</v>
      </c>
      <c r="M16" s="78" t="s">
        <v>136</v>
      </c>
      <c r="N16" s="13"/>
      <c r="O16" s="78" t="s">
        <v>18</v>
      </c>
      <c r="P16" s="78" t="s">
        <v>133</v>
      </c>
      <c r="Q16" s="78" t="s">
        <v>136</v>
      </c>
      <c r="R16" s="13"/>
      <c r="S16" s="78" t="s">
        <v>18</v>
      </c>
      <c r="T16" s="78" t="s">
        <v>133</v>
      </c>
      <c r="U16" s="78" t="s">
        <v>136</v>
      </c>
      <c r="V16" s="13"/>
      <c r="W16" s="78" t="s">
        <v>18</v>
      </c>
      <c r="X16" s="78" t="s">
        <v>133</v>
      </c>
      <c r="Y16" s="78" t="s">
        <v>136</v>
      </c>
      <c r="Z16" s="13"/>
      <c r="AA16" s="78" t="s">
        <v>18</v>
      </c>
      <c r="AB16" s="78" t="s">
        <v>133</v>
      </c>
      <c r="AC16" s="78" t="s">
        <v>136</v>
      </c>
      <c r="AD16" s="13"/>
      <c r="AE16" s="78" t="s">
        <v>18</v>
      </c>
      <c r="AF16" s="78" t="s">
        <v>133</v>
      </c>
      <c r="AG16" s="78" t="s">
        <v>136</v>
      </c>
    </row>
    <row r="17" spans="2:33" ht="18.75">
      <c r="B17" s="80" t="str">
        <f>B54</f>
        <v>No Cooling and No Heating</v>
      </c>
      <c r="C17" s="19">
        <v>1237.1216655744367</v>
      </c>
      <c r="D17" s="19">
        <v>1228.2761923326875</v>
      </c>
      <c r="E17" s="19">
        <v>1229.8045944024384</v>
      </c>
      <c r="F17" s="14"/>
      <c r="G17" s="19">
        <v>1231.7307858169759</v>
      </c>
      <c r="H17" s="19">
        <v>1224.0558473188694</v>
      </c>
      <c r="I17" s="19">
        <v>1225.5102132978493</v>
      </c>
      <c r="J17" s="14"/>
      <c r="K17" s="19">
        <v>1221.9834369196003</v>
      </c>
      <c r="L17" s="19">
        <v>1212.6266200250975</v>
      </c>
      <c r="M17" s="19">
        <v>1214.0817868605159</v>
      </c>
      <c r="N17" s="14"/>
      <c r="O17" s="19">
        <v>1224.5478802455939</v>
      </c>
      <c r="P17" s="19">
        <v>1214.9880109314133</v>
      </c>
      <c r="Q17" s="19">
        <v>1216.5853549525607</v>
      </c>
      <c r="R17" s="14"/>
      <c r="S17" s="19">
        <v>1247.2661286572734</v>
      </c>
      <c r="T17" s="19">
        <v>1236.3501307832396</v>
      </c>
      <c r="U17" s="19">
        <v>1237.8137085370277</v>
      </c>
      <c r="V17" s="14"/>
      <c r="W17" s="19">
        <v>1272.2985747353987</v>
      </c>
      <c r="X17" s="19">
        <v>1261.1959465973605</v>
      </c>
      <c r="Y17" s="19">
        <v>1263.1471665392723</v>
      </c>
      <c r="Z17" s="14"/>
      <c r="AA17" s="19">
        <v>1182.5023100265385</v>
      </c>
      <c r="AB17" s="19">
        <v>1176.8793618764864</v>
      </c>
      <c r="AC17" s="19">
        <v>1178.3182775971804</v>
      </c>
      <c r="AD17" s="14"/>
      <c r="AE17" s="19">
        <v>1411.8952629456596</v>
      </c>
      <c r="AF17" s="19">
        <v>1397.5497360017362</v>
      </c>
      <c r="AG17" s="19">
        <v>1399.6657270666838</v>
      </c>
    </row>
    <row r="18" spans="2:33" ht="18.75">
      <c r="B18" s="80" t="str">
        <f t="shared" ref="B18:B26" si="1">B55</f>
        <v>No Cooling with Wall Furnace</v>
      </c>
      <c r="C18" s="19">
        <v>1477.808274904331</v>
      </c>
      <c r="D18" s="19">
        <v>1468.9628016625818</v>
      </c>
      <c r="E18" s="19">
        <v>1470.4912037323327</v>
      </c>
      <c r="F18" s="14"/>
      <c r="G18" s="19">
        <v>1432.2347609609931</v>
      </c>
      <c r="H18" s="19">
        <v>1424.5598224628866</v>
      </c>
      <c r="I18" s="19">
        <v>1426.0141884418665</v>
      </c>
      <c r="J18" s="14"/>
      <c r="K18" s="19">
        <v>1460.8206502951673</v>
      </c>
      <c r="L18" s="19">
        <v>1451.4638334006645</v>
      </c>
      <c r="M18" s="19">
        <v>1452.9190002360829</v>
      </c>
      <c r="N18" s="14"/>
      <c r="O18" s="19">
        <v>1509.8368105928998</v>
      </c>
      <c r="P18" s="19">
        <v>1500.2769412787193</v>
      </c>
      <c r="Q18" s="19">
        <v>1501.8742852998666</v>
      </c>
      <c r="R18" s="14"/>
      <c r="S18" s="19">
        <v>1744.1611758292779</v>
      </c>
      <c r="T18" s="19">
        <v>1733.2451779552441</v>
      </c>
      <c r="U18" s="19">
        <v>1734.7087557090322</v>
      </c>
      <c r="V18" s="14"/>
      <c r="W18" s="19">
        <v>1869.8904121179746</v>
      </c>
      <c r="X18" s="19">
        <v>1858.7877839799364</v>
      </c>
      <c r="Y18" s="19">
        <v>1860.7390039218485</v>
      </c>
      <c r="Z18" s="14"/>
      <c r="AA18" s="19">
        <v>1285.6823402630012</v>
      </c>
      <c r="AB18" s="19">
        <v>1280.0593921129491</v>
      </c>
      <c r="AC18" s="19">
        <v>1281.4983078336431</v>
      </c>
      <c r="AD18" s="14"/>
      <c r="AE18" s="19">
        <v>2623.187119834558</v>
      </c>
      <c r="AF18" s="19">
        <v>2608.8415928906343</v>
      </c>
      <c r="AG18" s="19">
        <v>2610.9575839555819</v>
      </c>
    </row>
    <row r="19" spans="2:33" ht="18.75">
      <c r="B19" s="80" t="str">
        <f t="shared" si="1"/>
        <v>No Cooling with 80 AFUE Furnace</v>
      </c>
      <c r="C19" s="19">
        <v>1461.9856044207895</v>
      </c>
      <c r="D19" s="19">
        <v>1452.3685041271626</v>
      </c>
      <c r="E19" s="19">
        <v>1454.0775093490211</v>
      </c>
      <c r="F19" s="14"/>
      <c r="G19" s="19">
        <v>1415.6204491213934</v>
      </c>
      <c r="H19" s="19">
        <v>1407.3652478692197</v>
      </c>
      <c r="I19" s="19">
        <v>1408.9511375449256</v>
      </c>
      <c r="J19" s="14"/>
      <c r="K19" s="19">
        <v>1438.1741028821896</v>
      </c>
      <c r="L19" s="19">
        <v>1428.0449852132988</v>
      </c>
      <c r="M19" s="19">
        <v>1429.6397699659383</v>
      </c>
      <c r="N19" s="14"/>
      <c r="O19" s="19">
        <v>1477.4448817038574</v>
      </c>
      <c r="P19" s="19">
        <v>1467.0218988641038</v>
      </c>
      <c r="Q19" s="19">
        <v>1468.7762122208435</v>
      </c>
      <c r="R19" s="14"/>
      <c r="S19" s="19">
        <v>1686.6130419630988</v>
      </c>
      <c r="T19" s="19">
        <v>1674.6228200726619</v>
      </c>
      <c r="U19" s="19">
        <v>1676.2496457649208</v>
      </c>
      <c r="V19" s="14"/>
      <c r="W19" s="19">
        <v>1811.8367564863001</v>
      </c>
      <c r="X19" s="19">
        <v>1799.3820984505696</v>
      </c>
      <c r="Y19" s="19">
        <v>1801.6425441775027</v>
      </c>
      <c r="Z19" s="14"/>
      <c r="AA19" s="19">
        <v>1272.94551471871</v>
      </c>
      <c r="AB19" s="19">
        <v>1267.0471980797745</v>
      </c>
      <c r="AC19" s="19">
        <v>1268.5490837591631</v>
      </c>
      <c r="AD19" s="14"/>
      <c r="AE19" s="19">
        <v>2646.8200412908445</v>
      </c>
      <c r="AF19" s="19">
        <v>2629.80413006253</v>
      </c>
      <c r="AG19" s="19">
        <v>2632.4825545496687</v>
      </c>
    </row>
    <row r="20" spans="2:33" ht="18.75">
      <c r="B20" s="80" t="str">
        <f t="shared" si="1"/>
        <v>Standard AC Window Unit and Wall Furnace</v>
      </c>
      <c r="C20" s="19">
        <v>2797.0498755426725</v>
      </c>
      <c r="D20" s="19">
        <v>2895.5454535586628</v>
      </c>
      <c r="E20" s="19">
        <v>2900.1777878838589</v>
      </c>
      <c r="F20" s="15"/>
      <c r="G20" s="19">
        <v>2955.9678229849014</v>
      </c>
      <c r="H20" s="19">
        <v>3065.4660130065827</v>
      </c>
      <c r="I20" s="19">
        <v>3066.9495661888277</v>
      </c>
      <c r="J20" s="15"/>
      <c r="K20" s="19">
        <v>3029.0072544739237</v>
      </c>
      <c r="L20" s="19">
        <v>3147.6899355924697</v>
      </c>
      <c r="M20" s="19">
        <v>3155.2275020144939</v>
      </c>
      <c r="N20" s="15"/>
      <c r="O20" s="19">
        <v>3169.9560332978963</v>
      </c>
      <c r="P20" s="19">
        <v>3294.1485473741309</v>
      </c>
      <c r="Q20" s="19">
        <v>3299.1174217872758</v>
      </c>
      <c r="R20" s="15"/>
      <c r="S20" s="19">
        <v>3897.9693193795115</v>
      </c>
      <c r="T20" s="19">
        <v>4033.2181585066569</v>
      </c>
      <c r="U20" s="19">
        <v>4040.2177979663606</v>
      </c>
      <c r="V20" s="15"/>
      <c r="W20" s="19">
        <v>4006.0732543773147</v>
      </c>
      <c r="X20" s="19">
        <v>4131.7311362490573</v>
      </c>
      <c r="Y20" s="19">
        <v>4136.3928111173818</v>
      </c>
      <c r="Z20" s="15"/>
      <c r="AA20" s="19">
        <v>4075.0485161637307</v>
      </c>
      <c r="AB20" s="19">
        <v>4107.930198646698</v>
      </c>
      <c r="AC20" s="19">
        <v>4092.2476096269861</v>
      </c>
      <c r="AD20" s="15"/>
      <c r="AE20" s="19">
        <v>3963.7158182323883</v>
      </c>
      <c r="AF20" s="19">
        <v>4082.1551816083379</v>
      </c>
      <c r="AG20" s="19">
        <v>4101.1630410526468</v>
      </c>
    </row>
    <row r="21" spans="2:33" ht="18.75">
      <c r="B21" s="80" t="str">
        <f t="shared" si="1"/>
        <v>Gas Furnace Split System: 10 SEER, 80 AFUE Furnace</v>
      </c>
      <c r="C21" s="19">
        <v>2592.3564149927124</v>
      </c>
      <c r="D21" s="19">
        <v>2671.7864675613791</v>
      </c>
      <c r="E21" s="19">
        <v>2674.7510517874475</v>
      </c>
      <c r="F21" s="15"/>
      <c r="G21" s="19">
        <v>2954.5769779918919</v>
      </c>
      <c r="H21" s="19">
        <v>3065.369853442412</v>
      </c>
      <c r="I21" s="19">
        <v>3066.0143355443433</v>
      </c>
      <c r="J21" s="15"/>
      <c r="K21" s="19">
        <v>3159.8532865110219</v>
      </c>
      <c r="L21" s="19">
        <v>3294.884057632828</v>
      </c>
      <c r="M21" s="19">
        <v>3302.2814506004825</v>
      </c>
      <c r="N21" s="15"/>
      <c r="O21" s="19">
        <v>3469.5570251779818</v>
      </c>
      <c r="P21" s="19">
        <v>3628.6145918822831</v>
      </c>
      <c r="Q21" s="19">
        <v>3631.7796559063399</v>
      </c>
      <c r="R21" s="15"/>
      <c r="S21" s="19">
        <v>4459.0805247002008</v>
      </c>
      <c r="T21" s="19">
        <v>4673.7594716752183</v>
      </c>
      <c r="U21" s="19">
        <v>4692.6934255051456</v>
      </c>
      <c r="V21" s="15"/>
      <c r="W21" s="19">
        <v>4460.3890565297816</v>
      </c>
      <c r="X21" s="19">
        <v>4617.6243750989797</v>
      </c>
      <c r="Y21" s="19">
        <v>4627.6483719755215</v>
      </c>
      <c r="Z21" s="15"/>
      <c r="AA21" s="19">
        <v>6685.3363629286305</v>
      </c>
      <c r="AB21" s="19">
        <v>6786.7242651891693</v>
      </c>
      <c r="AC21" s="19">
        <v>6780.7359064214852</v>
      </c>
      <c r="AD21" s="15"/>
      <c r="AE21" s="19">
        <v>3544.6960444553738</v>
      </c>
      <c r="AF21" s="19">
        <v>3617.9086173990349</v>
      </c>
      <c r="AG21" s="19">
        <v>3631.6798406149342</v>
      </c>
    </row>
    <row r="22" spans="2:33" ht="18.75">
      <c r="B22" s="80" t="str">
        <f t="shared" si="1"/>
        <v>Gas Furnace Split System: 12 SEER, 80 AFUE Furnace</v>
      </c>
      <c r="C22" s="19">
        <v>2530.8111729242837</v>
      </c>
      <c r="D22" s="19">
        <v>2605.4673687628301</v>
      </c>
      <c r="E22" s="19">
        <v>2608.3817941045595</v>
      </c>
      <c r="F22" s="15"/>
      <c r="G22" s="19">
        <v>2869.7686731261047</v>
      </c>
      <c r="H22" s="19">
        <v>2974.0336122987792</v>
      </c>
      <c r="I22" s="19">
        <v>2974.7388094499961</v>
      </c>
      <c r="J22" s="15"/>
      <c r="K22" s="19">
        <v>3062.2404972209006</v>
      </c>
      <c r="L22" s="19">
        <v>3189.0152882953262</v>
      </c>
      <c r="M22" s="19">
        <v>3196.1021744695695</v>
      </c>
      <c r="N22" s="15"/>
      <c r="O22" s="19">
        <v>3355.0393996645216</v>
      </c>
      <c r="P22" s="19">
        <v>3504.2810328813521</v>
      </c>
      <c r="Q22" s="19">
        <v>3507.3587887977392</v>
      </c>
      <c r="R22" s="15"/>
      <c r="S22" s="19">
        <v>4298.6151077404538</v>
      </c>
      <c r="T22" s="19">
        <v>4499.8135342293281</v>
      </c>
      <c r="U22" s="19">
        <v>4517.7199581057212</v>
      </c>
      <c r="V22" s="15"/>
      <c r="W22" s="19">
        <v>4294.2659656237756</v>
      </c>
      <c r="X22" s="19">
        <v>4456.023284639673</v>
      </c>
      <c r="Y22" s="19">
        <v>4465.5755913529256</v>
      </c>
      <c r="Z22" s="15"/>
      <c r="AA22" s="19">
        <v>6350.8321019924078</v>
      </c>
      <c r="AB22" s="19">
        <v>6454.4308417146685</v>
      </c>
      <c r="AC22" s="19">
        <v>6448.7565818894163</v>
      </c>
      <c r="AD22" s="15"/>
      <c r="AE22" s="19">
        <v>3494.4471531521708</v>
      </c>
      <c r="AF22" s="19">
        <v>3562.6875677077101</v>
      </c>
      <c r="AG22" s="19">
        <v>3575.8661880583627</v>
      </c>
    </row>
    <row r="23" spans="2:33" ht="18.75">
      <c r="B23" s="80" t="str">
        <f t="shared" si="1"/>
        <v>Gas Furnace Split System: 13 SEER, 80 AFUE Furnace</v>
      </c>
      <c r="C23" s="19">
        <v>2385.708588443199</v>
      </c>
      <c r="D23" s="19">
        <v>2449.960158580147</v>
      </c>
      <c r="E23" s="19">
        <v>2452.4044200209546</v>
      </c>
      <c r="F23" s="15"/>
      <c r="G23" s="19">
        <v>2673.4189601907697</v>
      </c>
      <c r="H23" s="19">
        <v>2764.7536658768322</v>
      </c>
      <c r="I23" s="19">
        <v>2765.4172181071299</v>
      </c>
      <c r="J23" s="15"/>
      <c r="K23" s="19">
        <v>2843.6240962549859</v>
      </c>
      <c r="L23" s="19">
        <v>2955.6392046250844</v>
      </c>
      <c r="M23" s="19">
        <v>2962.2810882331432</v>
      </c>
      <c r="N23" s="15"/>
      <c r="O23" s="19">
        <v>3092.12004365949</v>
      </c>
      <c r="P23" s="19">
        <v>3223.2888491943058</v>
      </c>
      <c r="Q23" s="19">
        <v>3226.4009091937764</v>
      </c>
      <c r="R23" s="15"/>
      <c r="S23" s="19">
        <v>3938.9878516236513</v>
      </c>
      <c r="T23" s="19">
        <v>4119.7188582716435</v>
      </c>
      <c r="U23" s="19">
        <v>4137.5266569271525</v>
      </c>
      <c r="V23" s="15"/>
      <c r="W23" s="19">
        <v>3949.7038924838048</v>
      </c>
      <c r="X23" s="19">
        <v>4103.9673074289221</v>
      </c>
      <c r="Y23" s="19">
        <v>4113.7957726752247</v>
      </c>
      <c r="Z23" s="15"/>
      <c r="AA23" s="19">
        <v>5580.3987698588007</v>
      </c>
      <c r="AB23" s="19">
        <v>5699.3059545063052</v>
      </c>
      <c r="AC23" s="19">
        <v>5697.0642429506934</v>
      </c>
      <c r="AD23" s="15"/>
      <c r="AE23" s="19">
        <v>3389.4480720777219</v>
      </c>
      <c r="AF23" s="19">
        <v>3449.5168109692622</v>
      </c>
      <c r="AG23" s="19">
        <v>3462.0061605301089</v>
      </c>
    </row>
    <row r="24" spans="2:33" ht="18.75">
      <c r="B24" s="80" t="str">
        <f t="shared" si="1"/>
        <v>Gas Furnace Split System: 14 SEER, 80 AFUE Furnace</v>
      </c>
      <c r="C24" s="19">
        <v>2271.7330884205517</v>
      </c>
      <c r="D24" s="19">
        <v>2327.0282239704138</v>
      </c>
      <c r="E24" s="19">
        <v>2329.4213565517871</v>
      </c>
      <c r="F24" s="15"/>
      <c r="G24" s="19">
        <v>2516.272110961218</v>
      </c>
      <c r="H24" s="19">
        <v>2595.2451972103504</v>
      </c>
      <c r="I24" s="19">
        <v>2596.042909055217</v>
      </c>
      <c r="J24" s="15"/>
      <c r="K24" s="19">
        <v>2661.6608935704439</v>
      </c>
      <c r="L24" s="19">
        <v>2757.8345642876479</v>
      </c>
      <c r="M24" s="19">
        <v>2763.8663613541526</v>
      </c>
      <c r="N24" s="15"/>
      <c r="O24" s="19">
        <v>2879.361856084291</v>
      </c>
      <c r="P24" s="19">
        <v>2991.7548285260991</v>
      </c>
      <c r="Q24" s="19">
        <v>2994.6844770591101</v>
      </c>
      <c r="R24" s="15"/>
      <c r="S24" s="19">
        <v>3640.9657586620133</v>
      </c>
      <c r="T24" s="19">
        <v>3795.5042839131165</v>
      </c>
      <c r="U24" s="19">
        <v>3811.124907761362</v>
      </c>
      <c r="V24" s="15"/>
      <c r="W24" s="19">
        <v>3670.0954584624901</v>
      </c>
      <c r="X24" s="19">
        <v>3802.1441653434185</v>
      </c>
      <c r="Y24" s="19">
        <v>3810.937411248638</v>
      </c>
      <c r="Z24" s="15"/>
      <c r="AA24" s="19">
        <v>4970.0498701992301</v>
      </c>
      <c r="AB24" s="19">
        <v>5085.0053244383917</v>
      </c>
      <c r="AC24" s="19">
        <v>5083.0176280340665</v>
      </c>
      <c r="AD24" s="15"/>
      <c r="AE24" s="19">
        <v>3295.151533685902</v>
      </c>
      <c r="AF24" s="19">
        <v>3345.6137298578228</v>
      </c>
      <c r="AG24" s="19">
        <v>3356.9235130393172</v>
      </c>
    </row>
    <row r="25" spans="2:33" ht="18.75">
      <c r="B25" s="80" t="str">
        <f t="shared" si="1"/>
        <v>Gas Furnace Split System: 15 SEER, 80 AFUE Furnace</v>
      </c>
      <c r="C25" s="19">
        <v>2238.7926721125955</v>
      </c>
      <c r="D25" s="19">
        <v>2291.4960772639802</v>
      </c>
      <c r="E25" s="19">
        <v>2293.8745504041676</v>
      </c>
      <c r="F25" s="15"/>
      <c r="G25" s="19">
        <v>2471.3970258801155</v>
      </c>
      <c r="H25" s="19">
        <v>2546.8430246264097</v>
      </c>
      <c r="I25" s="19">
        <v>2547.6792464345644</v>
      </c>
      <c r="J25" s="15"/>
      <c r="K25" s="19">
        <v>2609.1162972802608</v>
      </c>
      <c r="L25" s="19">
        <v>2700.713809778747</v>
      </c>
      <c r="M25" s="19">
        <v>2706.5705315387909</v>
      </c>
      <c r="N25" s="15"/>
      <c r="O25" s="19">
        <v>2818.200972225869</v>
      </c>
      <c r="P25" s="19">
        <v>2925.1960774726331</v>
      </c>
      <c r="Q25" s="19">
        <v>2928.0733848747609</v>
      </c>
      <c r="R25" s="15"/>
      <c r="S25" s="19">
        <v>3555.0659464757955</v>
      </c>
      <c r="T25" s="19">
        <v>3702.0533237198588</v>
      </c>
      <c r="U25" s="19">
        <v>3717.0463626877781</v>
      </c>
      <c r="V25" s="15"/>
      <c r="W25" s="19">
        <v>3589.717934065347</v>
      </c>
      <c r="X25" s="19">
        <v>3715.3788365679866</v>
      </c>
      <c r="Y25" s="19">
        <v>3723.8750249532113</v>
      </c>
      <c r="Z25" s="15"/>
      <c r="AA25" s="19">
        <v>4795.1807415508583</v>
      </c>
      <c r="AB25" s="19">
        <v>4908.9578803178465</v>
      </c>
      <c r="AC25" s="19">
        <v>4907.0430932067611</v>
      </c>
      <c r="AD25" s="15"/>
      <c r="AE25" s="19">
        <v>3268.0179508104793</v>
      </c>
      <c r="AF25" s="19">
        <v>3315.7166306053641</v>
      </c>
      <c r="AG25" s="19">
        <v>3326.6879550354824</v>
      </c>
    </row>
    <row r="26" spans="2:33" ht="18.75">
      <c r="B26" s="80" t="str">
        <f t="shared" si="1"/>
        <v>Gas Furnace Split System: 16 SEER, 80 AFUE Furnace</v>
      </c>
      <c r="C26" s="19">
        <v>2204.4723930413716</v>
      </c>
      <c r="D26" s="19">
        <v>2254.479077277641</v>
      </c>
      <c r="E26" s="19">
        <v>2256.8421397355919</v>
      </c>
      <c r="F26" s="15"/>
      <c r="G26" s="19">
        <v>2423.8002247704726</v>
      </c>
      <c r="H26" s="19">
        <v>2495.4987492568071</v>
      </c>
      <c r="I26" s="19">
        <v>2496.3753662470663</v>
      </c>
      <c r="J26" s="15"/>
      <c r="K26" s="19">
        <v>2554.4436158782532</v>
      </c>
      <c r="L26" s="19">
        <v>2641.2821929061706</v>
      </c>
      <c r="M26" s="19">
        <v>2646.9551132586657</v>
      </c>
      <c r="N26" s="15"/>
      <c r="O26" s="19">
        <v>2753.908430570249</v>
      </c>
      <c r="P26" s="19">
        <v>2855.2289735758013</v>
      </c>
      <c r="Q26" s="19">
        <v>2858.0513290482745</v>
      </c>
      <c r="R26" s="15"/>
      <c r="S26" s="19">
        <v>3465.2795374507832</v>
      </c>
      <c r="T26" s="19">
        <v>3604.3758057066634</v>
      </c>
      <c r="U26" s="19">
        <v>3618.7098664362711</v>
      </c>
      <c r="V26" s="15"/>
      <c r="W26" s="19">
        <v>3504.8762920322156</v>
      </c>
      <c r="X26" s="19">
        <v>3623.7889574600317</v>
      </c>
      <c r="Y26" s="19">
        <v>3631.973249186075</v>
      </c>
      <c r="Z26" s="15"/>
      <c r="AA26" s="19">
        <v>4610.7042834523327</v>
      </c>
      <c r="AB26" s="19">
        <v>4723.5602356285581</v>
      </c>
      <c r="AC26" s="19">
        <v>4721.7219880545472</v>
      </c>
      <c r="AD26" s="15"/>
      <c r="AE26" s="19">
        <v>3239.6875108056238</v>
      </c>
      <c r="AF26" s="19">
        <v>3284.499203600561</v>
      </c>
      <c r="AG26" s="19">
        <v>3295.1151659109009</v>
      </c>
    </row>
    <row r="27" spans="2:33">
      <c r="F27" s="4"/>
      <c r="J27" s="4"/>
      <c r="N27" s="4"/>
      <c r="R27" s="4"/>
      <c r="V27" s="4"/>
      <c r="Z27" s="4"/>
      <c r="AD27" s="4"/>
    </row>
    <row r="28" spans="2:33" ht="14.45" customHeight="1">
      <c r="B28" s="5" t="s">
        <v>73</v>
      </c>
      <c r="C28" s="97" t="s">
        <v>168</v>
      </c>
      <c r="D28" s="98"/>
      <c r="E28" s="99"/>
      <c r="F28" s="13"/>
      <c r="G28" s="97" t="s">
        <v>169</v>
      </c>
      <c r="H28" s="98"/>
      <c r="I28" s="99"/>
      <c r="J28" s="13"/>
      <c r="K28" s="97" t="s">
        <v>170</v>
      </c>
      <c r="L28" s="98"/>
      <c r="M28" s="99"/>
      <c r="N28" s="13"/>
      <c r="O28" s="97" t="s">
        <v>171</v>
      </c>
      <c r="P28" s="98"/>
      <c r="Q28" s="99"/>
      <c r="R28" s="13"/>
      <c r="S28" s="97" t="s">
        <v>172</v>
      </c>
      <c r="T28" s="98"/>
      <c r="U28" s="99"/>
      <c r="V28" s="13"/>
      <c r="W28" s="97" t="s">
        <v>173</v>
      </c>
      <c r="X28" s="98"/>
      <c r="Y28" s="99"/>
      <c r="Z28" s="13"/>
      <c r="AA28" s="97" t="s">
        <v>174</v>
      </c>
      <c r="AB28" s="98"/>
      <c r="AC28" s="99"/>
      <c r="AD28" s="13"/>
      <c r="AE28" s="97" t="s">
        <v>175</v>
      </c>
      <c r="AF28" s="98"/>
      <c r="AG28" s="99"/>
    </row>
    <row r="29" spans="2:33">
      <c r="B29" s="5"/>
      <c r="C29" s="78" t="s">
        <v>18</v>
      </c>
      <c r="D29" s="78" t="s">
        <v>133</v>
      </c>
      <c r="E29" s="78" t="s">
        <v>136</v>
      </c>
      <c r="F29" s="13"/>
      <c r="G29" s="78" t="s">
        <v>18</v>
      </c>
      <c r="H29" s="78" t="s">
        <v>133</v>
      </c>
      <c r="I29" s="78" t="s">
        <v>136</v>
      </c>
      <c r="J29" s="13"/>
      <c r="K29" s="78" t="s">
        <v>18</v>
      </c>
      <c r="L29" s="78" t="s">
        <v>133</v>
      </c>
      <c r="M29" s="78" t="s">
        <v>136</v>
      </c>
      <c r="N29" s="13"/>
      <c r="O29" s="78" t="s">
        <v>18</v>
      </c>
      <c r="P29" s="78" t="s">
        <v>133</v>
      </c>
      <c r="Q29" s="78" t="s">
        <v>136</v>
      </c>
      <c r="R29" s="13"/>
      <c r="S29" s="78" t="s">
        <v>18</v>
      </c>
      <c r="T29" s="78" t="s">
        <v>133</v>
      </c>
      <c r="U29" s="78" t="s">
        <v>136</v>
      </c>
      <c r="V29" s="13"/>
      <c r="W29" s="78" t="s">
        <v>18</v>
      </c>
      <c r="X29" s="78" t="s">
        <v>133</v>
      </c>
      <c r="Y29" s="78" t="s">
        <v>136</v>
      </c>
      <c r="Z29" s="13"/>
      <c r="AA29" s="78" t="s">
        <v>18</v>
      </c>
      <c r="AB29" s="78" t="s">
        <v>133</v>
      </c>
      <c r="AC29" s="78" t="s">
        <v>136</v>
      </c>
      <c r="AD29" s="13"/>
      <c r="AE29" s="78" t="s">
        <v>18</v>
      </c>
      <c r="AF29" s="78" t="s">
        <v>133</v>
      </c>
      <c r="AG29" s="78" t="s">
        <v>136</v>
      </c>
    </row>
    <row r="30" spans="2:33" ht="18.75">
      <c r="B30" s="80" t="str">
        <f>B54</f>
        <v>No Cooling and No Heating</v>
      </c>
      <c r="C30" s="19">
        <v>1238.8821377591228</v>
      </c>
      <c r="D30" s="19">
        <v>1230.8049286672649</v>
      </c>
      <c r="E30" s="19">
        <v>1232.2115301425549</v>
      </c>
      <c r="F30" s="14"/>
      <c r="G30" s="19">
        <v>1234.6669922047279</v>
      </c>
      <c r="H30" s="19">
        <v>1227.5766209537214</v>
      </c>
      <c r="I30" s="19">
        <v>1228.9437355470782</v>
      </c>
      <c r="J30" s="14"/>
      <c r="K30" s="19">
        <v>1221.6585708994226</v>
      </c>
      <c r="L30" s="19">
        <v>1213.1085962683087</v>
      </c>
      <c r="M30" s="19">
        <v>1214.4479837074448</v>
      </c>
      <c r="N30" s="14"/>
      <c r="O30" s="19">
        <v>1222.9453704261862</v>
      </c>
      <c r="P30" s="19">
        <v>1214.2586528499971</v>
      </c>
      <c r="Q30" s="19">
        <v>1215.7496578297205</v>
      </c>
      <c r="R30" s="14"/>
      <c r="S30" s="19">
        <v>1240.161186144785</v>
      </c>
      <c r="T30" s="19">
        <v>1230.3445257885096</v>
      </c>
      <c r="U30" s="19">
        <v>1231.678849742236</v>
      </c>
      <c r="V30" s="14"/>
      <c r="W30" s="19">
        <v>1260.4748185446092</v>
      </c>
      <c r="X30" s="19">
        <v>1250.8868633083832</v>
      </c>
      <c r="Y30" s="19">
        <v>1252.6018511927675</v>
      </c>
      <c r="Z30" s="14"/>
      <c r="AA30" s="19">
        <v>1184.9601722393904</v>
      </c>
      <c r="AB30" s="19">
        <v>1179.9195812854498</v>
      </c>
      <c r="AC30" s="19">
        <v>1181.2841935187589</v>
      </c>
      <c r="AD30" s="14"/>
      <c r="AE30" s="19">
        <v>1390.2934522125886</v>
      </c>
      <c r="AF30" s="19">
        <v>1377.6293740851138</v>
      </c>
      <c r="AG30" s="19">
        <v>1379.6150454363699</v>
      </c>
    </row>
    <row r="31" spans="2:33" ht="18.75">
      <c r="B31" s="80" t="str">
        <f t="shared" ref="B31:B39" si="2">B55</f>
        <v>No Cooling with Wall Furnace</v>
      </c>
      <c r="C31" s="19">
        <v>1430.0839299290867</v>
      </c>
      <c r="D31" s="19">
        <v>1422.0067208372288</v>
      </c>
      <c r="E31" s="19">
        <v>1423.4133223125189</v>
      </c>
      <c r="F31" s="14"/>
      <c r="G31" s="19">
        <v>1398.5872973915018</v>
      </c>
      <c r="H31" s="19">
        <v>1391.4969261404954</v>
      </c>
      <c r="I31" s="19">
        <v>1392.8640407338521</v>
      </c>
      <c r="J31" s="14"/>
      <c r="K31" s="19">
        <v>1395.9398007904115</v>
      </c>
      <c r="L31" s="19">
        <v>1387.3898261592976</v>
      </c>
      <c r="M31" s="19">
        <v>1388.7292135984337</v>
      </c>
      <c r="N31" s="14"/>
      <c r="O31" s="19">
        <v>1429.1908868635498</v>
      </c>
      <c r="P31" s="19">
        <v>1420.5041692873608</v>
      </c>
      <c r="Q31" s="19">
        <v>1421.9951742670842</v>
      </c>
      <c r="R31" s="14"/>
      <c r="S31" s="19">
        <v>1601.5636494176051</v>
      </c>
      <c r="T31" s="19">
        <v>1591.7469890613297</v>
      </c>
      <c r="U31" s="19">
        <v>1593.0813130150559</v>
      </c>
      <c r="V31" s="14"/>
      <c r="W31" s="19">
        <v>1683.1384767033469</v>
      </c>
      <c r="X31" s="19">
        <v>1673.5505214671209</v>
      </c>
      <c r="Y31" s="19">
        <v>1675.2655093515054</v>
      </c>
      <c r="Z31" s="14"/>
      <c r="AA31" s="19">
        <v>1248.1449828044933</v>
      </c>
      <c r="AB31" s="19">
        <v>1243.1043918505525</v>
      </c>
      <c r="AC31" s="19">
        <v>1244.4690040838618</v>
      </c>
      <c r="AD31" s="14"/>
      <c r="AE31" s="19">
        <v>2371.4107316466088</v>
      </c>
      <c r="AF31" s="19">
        <v>2358.7466535191338</v>
      </c>
      <c r="AG31" s="19">
        <v>2360.7323248703897</v>
      </c>
    </row>
    <row r="32" spans="2:33" ht="18.75">
      <c r="B32" s="80" t="str">
        <f t="shared" si="2"/>
        <v>No Cooling with 80 AFUE Furnace</v>
      </c>
      <c r="C32" s="19">
        <v>1412.5156838490122</v>
      </c>
      <c r="D32" s="19">
        <v>1403.9361166369413</v>
      </c>
      <c r="E32" s="19">
        <v>1405.4679105723264</v>
      </c>
      <c r="F32" s="14"/>
      <c r="G32" s="19">
        <v>1382.6270405284636</v>
      </c>
      <c r="H32" s="19">
        <v>1375.1207393943898</v>
      </c>
      <c r="I32" s="19">
        <v>1376.5843045660922</v>
      </c>
      <c r="J32" s="14"/>
      <c r="K32" s="19">
        <v>1377.5885956839413</v>
      </c>
      <c r="L32" s="19">
        <v>1368.5549834110807</v>
      </c>
      <c r="M32" s="19">
        <v>1369.9923111697999</v>
      </c>
      <c r="N32" s="14"/>
      <c r="O32" s="19">
        <v>1404.7115708172698</v>
      </c>
      <c r="P32" s="19">
        <v>1395.4567382628709</v>
      </c>
      <c r="Q32" s="19">
        <v>1397.0628575398805</v>
      </c>
      <c r="R32" s="14"/>
      <c r="S32" s="19">
        <v>1556.6660744389383</v>
      </c>
      <c r="T32" s="19">
        <v>1546.146654678957</v>
      </c>
      <c r="U32" s="19">
        <v>1547.6072361418228</v>
      </c>
      <c r="V32" s="14"/>
      <c r="W32" s="19">
        <v>1636.7496912692541</v>
      </c>
      <c r="X32" s="19">
        <v>1626.2589791769281</v>
      </c>
      <c r="Y32" s="19">
        <v>1628.1956162486708</v>
      </c>
      <c r="Z32" s="14"/>
      <c r="AA32" s="19">
        <v>1239.8982908166115</v>
      </c>
      <c r="AB32" s="19">
        <v>1234.6984872365879</v>
      </c>
      <c r="AC32" s="19">
        <v>1236.1040013956724</v>
      </c>
      <c r="AD32" s="14"/>
      <c r="AE32" s="19">
        <v>2334.8587326518114</v>
      </c>
      <c r="AF32" s="19">
        <v>2320.5302514091318</v>
      </c>
      <c r="AG32" s="19">
        <v>2322.9697177813014</v>
      </c>
    </row>
    <row r="33" spans="2:33" ht="18.75">
      <c r="B33" s="80" t="str">
        <f t="shared" si="2"/>
        <v>Standard AC Window Unit and Wall Furnace</v>
      </c>
      <c r="C33" s="19">
        <v>2636.708251096612</v>
      </c>
      <c r="D33" s="19">
        <v>2719.5018463799579</v>
      </c>
      <c r="E33" s="19">
        <v>2724.2534693982088</v>
      </c>
      <c r="F33" s="15"/>
      <c r="G33" s="19">
        <v>2873.7289415858672</v>
      </c>
      <c r="H33" s="19">
        <v>2968.8721232444</v>
      </c>
      <c r="I33" s="19">
        <v>2970.6050069259823</v>
      </c>
      <c r="J33" s="15"/>
      <c r="K33" s="19">
        <v>2963.5034583525858</v>
      </c>
      <c r="L33" s="19">
        <v>3070.8831680020448</v>
      </c>
      <c r="M33" s="19">
        <v>3078.4052590281008</v>
      </c>
      <c r="N33" s="15"/>
      <c r="O33" s="19">
        <v>3120.1256411400782</v>
      </c>
      <c r="P33" s="19">
        <v>3235.995739560291</v>
      </c>
      <c r="Q33" s="19">
        <v>3240.5422726919564</v>
      </c>
      <c r="R33" s="15"/>
      <c r="S33" s="19">
        <v>3826.4580147313418</v>
      </c>
      <c r="T33" s="19">
        <v>3960.2663303953736</v>
      </c>
      <c r="U33" s="19">
        <v>3970.8494330070575</v>
      </c>
      <c r="V33" s="15"/>
      <c r="W33" s="19">
        <v>3868.1590534818311</v>
      </c>
      <c r="X33" s="19">
        <v>3994.6029543441255</v>
      </c>
      <c r="Y33" s="19">
        <v>4002.8011764247608</v>
      </c>
      <c r="Z33" s="15"/>
      <c r="AA33" s="19">
        <v>4524.0673207779246</v>
      </c>
      <c r="AB33" s="19">
        <v>4545.0439564647204</v>
      </c>
      <c r="AC33" s="19">
        <v>4530.2664983889208</v>
      </c>
      <c r="AD33" s="15"/>
      <c r="AE33" s="19">
        <v>3508.8639305299339</v>
      </c>
      <c r="AF33" s="19">
        <v>3603.7108850452341</v>
      </c>
      <c r="AG33" s="19">
        <v>3620.8524292348748</v>
      </c>
    </row>
    <row r="34" spans="2:33" ht="18.75">
      <c r="B34" s="80" t="str">
        <f t="shared" si="2"/>
        <v>Gas Furnace Split System: 10 SEER, 80 AFUE Furnace</v>
      </c>
      <c r="C34" s="19">
        <v>2443.0979333457194</v>
      </c>
      <c r="D34" s="19">
        <v>2511.1330577007152</v>
      </c>
      <c r="E34" s="19">
        <v>2514.6797810430839</v>
      </c>
      <c r="F34" s="15"/>
      <c r="G34" s="19">
        <v>2786.1364591556353</v>
      </c>
      <c r="H34" s="19">
        <v>2877.9586945621713</v>
      </c>
      <c r="I34" s="19">
        <v>2879.3515762986381</v>
      </c>
      <c r="J34" s="15"/>
      <c r="K34" s="19">
        <v>2953.4464425352344</v>
      </c>
      <c r="L34" s="19">
        <v>3065.5755899505784</v>
      </c>
      <c r="M34" s="19">
        <v>3073.1079540389578</v>
      </c>
      <c r="N34" s="15"/>
      <c r="O34" s="19">
        <v>3206.6450430815435</v>
      </c>
      <c r="P34" s="19">
        <v>3338.5907413885393</v>
      </c>
      <c r="Q34" s="19">
        <v>3342.7911687997716</v>
      </c>
      <c r="R34" s="15"/>
      <c r="S34" s="19">
        <v>4031.9203897719744</v>
      </c>
      <c r="T34" s="19">
        <v>4207.6238091299383</v>
      </c>
      <c r="U34" s="19">
        <v>4225.307831882862</v>
      </c>
      <c r="V34" s="15"/>
      <c r="W34" s="19">
        <v>3965.7465256334058</v>
      </c>
      <c r="X34" s="19">
        <v>4119.2692702696431</v>
      </c>
      <c r="Y34" s="19">
        <v>4130.5137036154783</v>
      </c>
      <c r="Z34" s="15"/>
      <c r="AA34" s="19">
        <v>6011.4225320493879</v>
      </c>
      <c r="AB34" s="19">
        <v>6095.7550452831438</v>
      </c>
      <c r="AC34" s="19">
        <v>6094.4164927918737</v>
      </c>
      <c r="AD34" s="15"/>
      <c r="AE34" s="19">
        <v>3103.1699371182181</v>
      </c>
      <c r="AF34" s="19">
        <v>3163.1010738042532</v>
      </c>
      <c r="AG34" s="19">
        <v>3175.6636566810907</v>
      </c>
    </row>
    <row r="35" spans="2:33" ht="18.75">
      <c r="B35" s="80" t="str">
        <f t="shared" si="2"/>
        <v>Gas Furnace Split System: 12 SEER, 80 AFUE Furnace</v>
      </c>
      <c r="C35" s="19">
        <v>2386.7804017892022</v>
      </c>
      <c r="D35" s="19">
        <v>2450.6705941332052</v>
      </c>
      <c r="E35" s="19">
        <v>2454.1222738638917</v>
      </c>
      <c r="F35" s="15"/>
      <c r="G35" s="19">
        <v>2709.0179551066294</v>
      </c>
      <c r="H35" s="19">
        <v>2795.3752958811592</v>
      </c>
      <c r="I35" s="19">
        <v>2796.7782807310982</v>
      </c>
      <c r="J35" s="15"/>
      <c r="K35" s="19">
        <v>2863.7637336409994</v>
      </c>
      <c r="L35" s="19">
        <v>2968.9021333930705</v>
      </c>
      <c r="M35" s="19">
        <v>2976.1014083782725</v>
      </c>
      <c r="N35" s="15"/>
      <c r="O35" s="19">
        <v>3102.5924752923697</v>
      </c>
      <c r="P35" s="19">
        <v>3226.235614528312</v>
      </c>
      <c r="Q35" s="19">
        <v>3230.2779162935317</v>
      </c>
      <c r="R35" s="15"/>
      <c r="S35" s="19">
        <v>3888.2029573545747</v>
      </c>
      <c r="T35" s="19">
        <v>4052.6721461552311</v>
      </c>
      <c r="U35" s="19">
        <v>4069.3743898336652</v>
      </c>
      <c r="V35" s="15"/>
      <c r="W35" s="19">
        <v>3830.6616443541752</v>
      </c>
      <c r="X35" s="19">
        <v>3975.762501000605</v>
      </c>
      <c r="Y35" s="19">
        <v>3986.4496294202559</v>
      </c>
      <c r="Z35" s="15"/>
      <c r="AA35" s="19">
        <v>5716.1666289617242</v>
      </c>
      <c r="AB35" s="19">
        <v>5800.5529107610491</v>
      </c>
      <c r="AC35" s="19">
        <v>5799.2575846306045</v>
      </c>
      <c r="AD35" s="15"/>
      <c r="AE35" s="19">
        <v>3060.1825761782634</v>
      </c>
      <c r="AF35" s="19">
        <v>3115.9991472816127</v>
      </c>
      <c r="AG35" s="19">
        <v>3128.0187327387753</v>
      </c>
    </row>
    <row r="36" spans="2:33" ht="18.75">
      <c r="B36" s="80" t="str">
        <f t="shared" si="2"/>
        <v>Gas Furnace Split System: 13 SEER, 80 AFUE Furnace</v>
      </c>
      <c r="C36" s="19">
        <v>2246.0287822971636</v>
      </c>
      <c r="D36" s="19">
        <v>2300.5973103595616</v>
      </c>
      <c r="E36" s="19">
        <v>2303.7142413291967</v>
      </c>
      <c r="F36" s="15"/>
      <c r="G36" s="19">
        <v>2521.1189761589167</v>
      </c>
      <c r="H36" s="19">
        <v>2596.4585098907783</v>
      </c>
      <c r="I36" s="19">
        <v>2597.9803403708793</v>
      </c>
      <c r="J36" s="15"/>
      <c r="K36" s="19">
        <v>2655.3180477100768</v>
      </c>
      <c r="L36" s="19">
        <v>2748.0603915368206</v>
      </c>
      <c r="M36" s="19">
        <v>2754.9735298812989</v>
      </c>
      <c r="N36" s="15"/>
      <c r="O36" s="19">
        <v>2856.627409331069</v>
      </c>
      <c r="P36" s="19">
        <v>2965.1749335603004</v>
      </c>
      <c r="Q36" s="19">
        <v>2969.341354749954</v>
      </c>
      <c r="R36" s="15"/>
      <c r="S36" s="19">
        <v>3560.2311282882611</v>
      </c>
      <c r="T36" s="19">
        <v>3707.9355230358042</v>
      </c>
      <c r="U36" s="19">
        <v>3724.6334655009578</v>
      </c>
      <c r="V36" s="15"/>
      <c r="W36" s="19">
        <v>3528.1919773534437</v>
      </c>
      <c r="X36" s="19">
        <v>3658.5635278043806</v>
      </c>
      <c r="Y36" s="19">
        <v>3669.4483815492913</v>
      </c>
      <c r="Z36" s="15"/>
      <c r="AA36" s="19">
        <v>5037.6171675385785</v>
      </c>
      <c r="AB36" s="19">
        <v>5137.9945437635315</v>
      </c>
      <c r="AC36" s="19">
        <v>5139.5634984335793</v>
      </c>
      <c r="AD36" s="15"/>
      <c r="AE36" s="19">
        <v>2956.8581719370577</v>
      </c>
      <c r="AF36" s="19">
        <v>3004.6688115432798</v>
      </c>
      <c r="AG36" s="19">
        <v>3015.9727022749903</v>
      </c>
    </row>
    <row r="37" spans="2:33" ht="18.75">
      <c r="B37" s="80" t="str">
        <f t="shared" si="2"/>
        <v>Gas Furnace Split System: 14 SEER, 80 AFUE Furnace</v>
      </c>
      <c r="C37" s="19">
        <v>2142.8815557248404</v>
      </c>
      <c r="D37" s="19">
        <v>2189.7261755550007</v>
      </c>
      <c r="E37" s="19">
        <v>2192.679982266714</v>
      </c>
      <c r="F37" s="15"/>
      <c r="G37" s="19">
        <v>2378.8467818400277</v>
      </c>
      <c r="H37" s="19">
        <v>2443.8177831770704</v>
      </c>
      <c r="I37" s="19">
        <v>2445.3493842889748</v>
      </c>
      <c r="J37" s="15"/>
      <c r="K37" s="19">
        <v>2489.5004337894866</v>
      </c>
      <c r="L37" s="19">
        <v>2568.8613764117617</v>
      </c>
      <c r="M37" s="19">
        <v>2575.0996723453995</v>
      </c>
      <c r="N37" s="15"/>
      <c r="O37" s="19">
        <v>2664.6877750573549</v>
      </c>
      <c r="P37" s="19">
        <v>2757.3835463111632</v>
      </c>
      <c r="Q37" s="19">
        <v>2761.2039675381075</v>
      </c>
      <c r="R37" s="15"/>
      <c r="S37" s="19">
        <v>3293.7493318612828</v>
      </c>
      <c r="T37" s="19">
        <v>3419.5769338703262</v>
      </c>
      <c r="U37" s="19">
        <v>3434.1840686121013</v>
      </c>
      <c r="V37" s="15"/>
      <c r="W37" s="19">
        <v>3279.3332657237593</v>
      </c>
      <c r="X37" s="19">
        <v>3390.6366301829134</v>
      </c>
      <c r="Y37" s="19">
        <v>3400.3058386894804</v>
      </c>
      <c r="Z37" s="15"/>
      <c r="AA37" s="19">
        <v>4493.5136307002495</v>
      </c>
      <c r="AB37" s="19">
        <v>4592.5292716105387</v>
      </c>
      <c r="AC37" s="19">
        <v>4593.8354076213363</v>
      </c>
      <c r="AD37" s="15"/>
      <c r="AE37" s="19">
        <v>2877.1839581745817</v>
      </c>
      <c r="AF37" s="19">
        <v>2917.137504170023</v>
      </c>
      <c r="AG37" s="19">
        <v>2927.3696320370141</v>
      </c>
    </row>
    <row r="38" spans="2:33" ht="18.75">
      <c r="B38" s="80" t="str">
        <f t="shared" si="2"/>
        <v>Gas Furnace Split System: 15 SEER, 80 AFUE Furnace</v>
      </c>
      <c r="C38" s="19">
        <v>2113.3469433179457</v>
      </c>
      <c r="D38" s="19">
        <v>2157.9810094500053</v>
      </c>
      <c r="E38" s="19">
        <v>2160.8879949838683</v>
      </c>
      <c r="F38" s="15"/>
      <c r="G38" s="19">
        <v>2338.1569206774848</v>
      </c>
      <c r="H38" s="19">
        <v>2400.1651093585401</v>
      </c>
      <c r="I38" s="19">
        <v>2401.699495841121</v>
      </c>
      <c r="J38" s="15"/>
      <c r="K38" s="19">
        <v>2441.7798283449847</v>
      </c>
      <c r="L38" s="19">
        <v>2517.2881223085978</v>
      </c>
      <c r="M38" s="19">
        <v>2523.3327573146739</v>
      </c>
      <c r="N38" s="15"/>
      <c r="O38" s="19">
        <v>2609.4767447297077</v>
      </c>
      <c r="P38" s="19">
        <v>2697.6115031304321</v>
      </c>
      <c r="Q38" s="19">
        <v>2701.3326478442318</v>
      </c>
      <c r="R38" s="15"/>
      <c r="S38" s="19">
        <v>3217.8091797094257</v>
      </c>
      <c r="T38" s="19">
        <v>3337.4077976624712</v>
      </c>
      <c r="U38" s="19">
        <v>3351.414987134955</v>
      </c>
      <c r="V38" s="15"/>
      <c r="W38" s="19">
        <v>3207.945013838003</v>
      </c>
      <c r="X38" s="19">
        <v>3313.7787538436573</v>
      </c>
      <c r="Y38" s="19">
        <v>3323.0991417435298</v>
      </c>
      <c r="Z38" s="15"/>
      <c r="AA38" s="19">
        <v>4337.7280064667775</v>
      </c>
      <c r="AB38" s="19">
        <v>4436.2564408202234</v>
      </c>
      <c r="AC38" s="19">
        <v>4437.4871714834626</v>
      </c>
      <c r="AD38" s="15"/>
      <c r="AE38" s="19">
        <v>2854.2901052651614</v>
      </c>
      <c r="AF38" s="19">
        <v>2891.9861642977708</v>
      </c>
      <c r="AG38" s="19">
        <v>2901.9107548868151</v>
      </c>
    </row>
    <row r="39" spans="2:33" ht="18.75">
      <c r="B39" s="80" t="str">
        <f t="shared" si="2"/>
        <v>Gas Furnace Split System: 16 SEER, 80 AFUE Furnace</v>
      </c>
      <c r="C39" s="19">
        <v>2082.1202427589228</v>
      </c>
      <c r="D39" s="19">
        <v>2124.413403892358</v>
      </c>
      <c r="E39" s="19">
        <v>2127.271255293716</v>
      </c>
      <c r="F39" s="15"/>
      <c r="G39" s="19">
        <v>2295.2422003842257</v>
      </c>
      <c r="H39" s="19">
        <v>2354.1218913445746</v>
      </c>
      <c r="I39" s="19">
        <v>2355.6592240751329</v>
      </c>
      <c r="J39" s="15"/>
      <c r="K39" s="19">
        <v>2391.8564228597043</v>
      </c>
      <c r="L39" s="19">
        <v>2463.3363485844761</v>
      </c>
      <c r="M39" s="19">
        <v>2469.1776592784986</v>
      </c>
      <c r="N39" s="15"/>
      <c r="O39" s="19">
        <v>2552.0477300157918</v>
      </c>
      <c r="P39" s="19">
        <v>2635.4434486936639</v>
      </c>
      <c r="Q39" s="19">
        <v>2639.0603186250623</v>
      </c>
      <c r="R39" s="15"/>
      <c r="S39" s="19">
        <v>3137.3007383005279</v>
      </c>
      <c r="T39" s="19">
        <v>3250.2877959674433</v>
      </c>
      <c r="U39" s="19">
        <v>3263.6650486458734</v>
      </c>
      <c r="V39" s="15"/>
      <c r="W39" s="19">
        <v>3133.2549087156826</v>
      </c>
      <c r="X39" s="19">
        <v>3233.3701787829359</v>
      </c>
      <c r="Y39" s="19">
        <v>3242.3242890629504</v>
      </c>
      <c r="Z39" s="15"/>
      <c r="AA39" s="19">
        <v>4173.9579768252006</v>
      </c>
      <c r="AB39" s="19">
        <v>4272.0441289318114</v>
      </c>
      <c r="AC39" s="19">
        <v>4273.19566997725</v>
      </c>
      <c r="AD39" s="15"/>
      <c r="AE39" s="19">
        <v>2830.2141302476402</v>
      </c>
      <c r="AF39" s="19">
        <v>2865.5363830503229</v>
      </c>
      <c r="AG39" s="19">
        <v>2875.1380704030053</v>
      </c>
    </row>
    <row r="41" spans="2:33" ht="14.45" customHeight="1">
      <c r="B41" s="5" t="s">
        <v>183</v>
      </c>
      <c r="C41" s="97" t="s">
        <v>168</v>
      </c>
      <c r="D41" s="98"/>
      <c r="E41" s="99"/>
      <c r="F41" s="13"/>
      <c r="G41" s="97" t="s">
        <v>169</v>
      </c>
      <c r="H41" s="98"/>
      <c r="I41" s="99"/>
      <c r="J41" s="13"/>
      <c r="K41" s="97" t="s">
        <v>170</v>
      </c>
      <c r="L41" s="98"/>
      <c r="M41" s="99"/>
      <c r="N41" s="13"/>
      <c r="O41" s="97" t="s">
        <v>171</v>
      </c>
      <c r="P41" s="98"/>
      <c r="Q41" s="99"/>
      <c r="R41" s="13"/>
      <c r="S41" s="97" t="s">
        <v>172</v>
      </c>
      <c r="T41" s="98"/>
      <c r="U41" s="99"/>
      <c r="V41" s="13"/>
      <c r="W41" s="97" t="s">
        <v>173</v>
      </c>
      <c r="X41" s="98"/>
      <c r="Y41" s="99"/>
      <c r="Z41" s="13"/>
      <c r="AA41" s="97" t="s">
        <v>174</v>
      </c>
      <c r="AB41" s="98"/>
      <c r="AC41" s="99"/>
      <c r="AD41" s="13"/>
      <c r="AE41" s="97" t="s">
        <v>175</v>
      </c>
      <c r="AF41" s="98"/>
      <c r="AG41" s="99"/>
    </row>
    <row r="42" spans="2:33">
      <c r="B42" s="5"/>
      <c r="C42" s="78" t="s">
        <v>18</v>
      </c>
      <c r="D42" s="78" t="s">
        <v>133</v>
      </c>
      <c r="E42" s="78" t="s">
        <v>136</v>
      </c>
      <c r="F42" s="13"/>
      <c r="G42" s="78" t="s">
        <v>18</v>
      </c>
      <c r="H42" s="78" t="s">
        <v>133</v>
      </c>
      <c r="I42" s="78" t="s">
        <v>136</v>
      </c>
      <c r="J42" s="13"/>
      <c r="K42" s="78" t="s">
        <v>18</v>
      </c>
      <c r="L42" s="78" t="s">
        <v>133</v>
      </c>
      <c r="M42" s="78" t="s">
        <v>136</v>
      </c>
      <c r="N42" s="13"/>
      <c r="O42" s="78" t="s">
        <v>18</v>
      </c>
      <c r="P42" s="78" t="s">
        <v>133</v>
      </c>
      <c r="Q42" s="78" t="s">
        <v>136</v>
      </c>
      <c r="R42" s="13"/>
      <c r="S42" s="78" t="s">
        <v>18</v>
      </c>
      <c r="T42" s="78" t="s">
        <v>133</v>
      </c>
      <c r="U42" s="78" t="s">
        <v>136</v>
      </c>
      <c r="V42" s="13"/>
      <c r="W42" s="78" t="s">
        <v>18</v>
      </c>
      <c r="X42" s="78" t="s">
        <v>133</v>
      </c>
      <c r="Y42" s="78" t="s">
        <v>136</v>
      </c>
      <c r="Z42" s="13"/>
      <c r="AA42" s="78" t="s">
        <v>18</v>
      </c>
      <c r="AB42" s="78" t="s">
        <v>133</v>
      </c>
      <c r="AC42" s="78" t="s">
        <v>136</v>
      </c>
      <c r="AD42" s="13"/>
      <c r="AE42" s="78" t="s">
        <v>18</v>
      </c>
      <c r="AF42" s="78" t="s">
        <v>133</v>
      </c>
      <c r="AG42" s="78" t="s">
        <v>136</v>
      </c>
    </row>
    <row r="43" spans="2:33" ht="18.75">
      <c r="B43" s="80" t="str">
        <f>B54</f>
        <v>No Cooling and No Heating</v>
      </c>
      <c r="C43" s="19">
        <v>1450.6141445504243</v>
      </c>
      <c r="D43" s="19">
        <v>1443.0821547161961</v>
      </c>
      <c r="E43" s="19">
        <v>1443.9583948804382</v>
      </c>
      <c r="F43" s="14"/>
      <c r="G43" s="19">
        <v>1446.5383651508405</v>
      </c>
      <c r="H43" s="19">
        <v>1440.3887850629442</v>
      </c>
      <c r="I43" s="19">
        <v>1441.195996185972</v>
      </c>
      <c r="J43" s="14"/>
      <c r="K43" s="19">
        <v>1425.3397322094681</v>
      </c>
      <c r="L43" s="19">
        <v>1416.3003296048093</v>
      </c>
      <c r="M43" s="19">
        <v>1417.085454876142</v>
      </c>
      <c r="N43" s="14"/>
      <c r="O43" s="19">
        <v>1425.7860415675475</v>
      </c>
      <c r="P43" s="19">
        <v>1416.4818470021901</v>
      </c>
      <c r="Q43" s="19">
        <v>1417.4295400673864</v>
      </c>
      <c r="R43" s="14"/>
      <c r="S43" s="19">
        <v>1452.6195975512496</v>
      </c>
      <c r="T43" s="19">
        <v>1441.6695275754748</v>
      </c>
      <c r="U43" s="19">
        <v>1442.439349782544</v>
      </c>
      <c r="V43" s="14"/>
      <c r="W43" s="19">
        <v>1490.7724200971015</v>
      </c>
      <c r="X43" s="19">
        <v>1480.4464754151088</v>
      </c>
      <c r="Y43" s="19">
        <v>1481.6761663235256</v>
      </c>
      <c r="Z43" s="14"/>
      <c r="AA43" s="19">
        <v>1399.9979066023122</v>
      </c>
      <c r="AB43" s="19">
        <v>1396.2269607300029</v>
      </c>
      <c r="AC43" s="19">
        <v>1397.0509325613209</v>
      </c>
      <c r="AD43" s="14"/>
      <c r="AE43" s="19">
        <v>1635.4098720222109</v>
      </c>
      <c r="AF43" s="19">
        <v>1621.6591858588813</v>
      </c>
      <c r="AG43" s="19">
        <v>1622.8889757526094</v>
      </c>
    </row>
    <row r="44" spans="2:33" ht="18.75">
      <c r="B44" s="80" t="str">
        <f t="shared" ref="B44:B52" si="3">B55</f>
        <v>No Cooling with Wall Furnace</v>
      </c>
      <c r="C44" s="19">
        <v>1750.6928561651328</v>
      </c>
      <c r="D44" s="19">
        <v>1743.1608663309046</v>
      </c>
      <c r="E44" s="19">
        <v>1744.0371064951466</v>
      </c>
      <c r="F44" s="12"/>
      <c r="G44" s="19">
        <v>1691.4144225742843</v>
      </c>
      <c r="H44" s="19">
        <v>1685.2648424863878</v>
      </c>
      <c r="I44" s="19">
        <v>1686.0720536094159</v>
      </c>
      <c r="J44" s="12"/>
      <c r="K44" s="19">
        <v>1717.1792744447182</v>
      </c>
      <c r="L44" s="19">
        <v>1708.1398718400594</v>
      </c>
      <c r="M44" s="19">
        <v>1708.924997111392</v>
      </c>
      <c r="N44" s="12"/>
      <c r="O44" s="19">
        <v>1753.4382529900731</v>
      </c>
      <c r="P44" s="19">
        <v>1744.1340584247155</v>
      </c>
      <c r="Q44" s="19">
        <v>1745.0817514899118</v>
      </c>
      <c r="R44" s="12"/>
      <c r="S44" s="19">
        <v>2023.587248018511</v>
      </c>
      <c r="T44" s="19">
        <v>2012.6371780427362</v>
      </c>
      <c r="U44" s="19">
        <v>2013.4070002498054</v>
      </c>
      <c r="V44" s="12"/>
      <c r="W44" s="19">
        <v>2196.9944534622823</v>
      </c>
      <c r="X44" s="19">
        <v>2186.6685087802898</v>
      </c>
      <c r="Y44" s="19">
        <v>2187.8981996887064</v>
      </c>
      <c r="Z44" s="12"/>
      <c r="AA44" s="19">
        <v>1514.8780917167487</v>
      </c>
      <c r="AB44" s="19">
        <v>1511.1071458444394</v>
      </c>
      <c r="AC44" s="19">
        <v>1511.9311176757574</v>
      </c>
      <c r="AD44" s="12"/>
      <c r="AE44" s="19">
        <v>3008.8188795568876</v>
      </c>
      <c r="AF44" s="19">
        <v>2995.0681933935584</v>
      </c>
      <c r="AG44" s="19">
        <v>2996.2979832872861</v>
      </c>
    </row>
    <row r="45" spans="2:33" ht="18.75">
      <c r="B45" s="80" t="str">
        <f t="shared" si="3"/>
        <v>No Cooling with 80 AFUE Furnace</v>
      </c>
      <c r="C45" s="19">
        <v>1703.0924660390249</v>
      </c>
      <c r="D45" s="19">
        <v>1694.9245220536166</v>
      </c>
      <c r="E45" s="19">
        <v>1695.927477608941</v>
      </c>
      <c r="F45" s="12"/>
      <c r="G45" s="19">
        <v>1652.4435515836747</v>
      </c>
      <c r="H45" s="19">
        <v>1645.7534984736633</v>
      </c>
      <c r="I45" s="19">
        <v>1646.6539470820187</v>
      </c>
      <c r="J45" s="12"/>
      <c r="K45" s="19">
        <v>1669.3902351830748</v>
      </c>
      <c r="L45" s="19">
        <v>1659.7306654586196</v>
      </c>
      <c r="M45" s="19">
        <v>1660.6117678807832</v>
      </c>
      <c r="N45" s="12"/>
      <c r="O45" s="19">
        <v>1697.3122937661446</v>
      </c>
      <c r="P45" s="19">
        <v>1687.3243335506872</v>
      </c>
      <c r="Q45" s="19">
        <v>1688.3847106809521</v>
      </c>
      <c r="R45" s="12"/>
      <c r="S45" s="19">
        <v>1926.9162098423719</v>
      </c>
      <c r="T45" s="19">
        <v>1915.0940949836779</v>
      </c>
      <c r="U45" s="19">
        <v>1915.9803235048105</v>
      </c>
      <c r="V45" s="12"/>
      <c r="W45" s="19">
        <v>2085.9523305898247</v>
      </c>
      <c r="X45" s="19">
        <v>2074.4641435699968</v>
      </c>
      <c r="Y45" s="19">
        <v>2075.8984601440693</v>
      </c>
      <c r="Z45" s="12"/>
      <c r="AA45" s="19">
        <v>1493.5170714025821</v>
      </c>
      <c r="AB45" s="19">
        <v>1489.5032371476309</v>
      </c>
      <c r="AC45" s="19">
        <v>1490.3714221529408</v>
      </c>
      <c r="AD45" s="12"/>
      <c r="AE45" s="19">
        <v>2827.7409632610334</v>
      </c>
      <c r="AF45" s="19">
        <v>2812.1691933447401</v>
      </c>
      <c r="AG45" s="19">
        <v>2813.69250503896</v>
      </c>
    </row>
    <row r="46" spans="2:33" ht="18.75">
      <c r="B46" s="80" t="str">
        <f t="shared" si="3"/>
        <v>Standard AC Window Unit and Wall Furnace</v>
      </c>
      <c r="C46" s="19">
        <v>2684.1165100582093</v>
      </c>
      <c r="D46" s="19">
        <v>2776.9733426444818</v>
      </c>
      <c r="E46" s="19">
        <v>2786.0677648880583</v>
      </c>
      <c r="F46" s="15"/>
      <c r="G46" s="19">
        <v>2904.7064409594768</v>
      </c>
      <c r="H46" s="19">
        <v>3019.0378225228483</v>
      </c>
      <c r="I46" s="19">
        <v>3026.3711256721726</v>
      </c>
      <c r="J46" s="15"/>
      <c r="K46" s="19">
        <v>3065.687965212881</v>
      </c>
      <c r="L46" s="19">
        <v>3188.5469477962797</v>
      </c>
      <c r="M46" s="19">
        <v>3199.2074721184845</v>
      </c>
      <c r="N46" s="15"/>
      <c r="O46" s="19">
        <v>3248.3196017326031</v>
      </c>
      <c r="P46" s="19">
        <v>3386.8014636635457</v>
      </c>
      <c r="Q46" s="19">
        <v>3394.9253372265316</v>
      </c>
      <c r="R46" s="15"/>
      <c r="S46" s="19">
        <v>4089.1164307566387</v>
      </c>
      <c r="T46" s="19">
        <v>4241.117931825408</v>
      </c>
      <c r="U46" s="19">
        <v>4254.7876047607515</v>
      </c>
      <c r="V46" s="15"/>
      <c r="W46" s="19">
        <v>4217.8231401143194</v>
      </c>
      <c r="X46" s="19">
        <v>4363.3095176003935</v>
      </c>
      <c r="Y46" s="19">
        <v>4373.4466301560487</v>
      </c>
      <c r="Z46" s="15"/>
      <c r="AA46" s="19">
        <v>4638.9953104693523</v>
      </c>
      <c r="AB46" s="19">
        <v>4684.9316051216265</v>
      </c>
      <c r="AC46" s="19">
        <v>4675.3673490232941</v>
      </c>
      <c r="AD46" s="15"/>
      <c r="AE46" s="19">
        <v>3941.259661696447</v>
      </c>
      <c r="AF46" s="19">
        <v>4035.6731717490802</v>
      </c>
      <c r="AG46" s="19">
        <v>4049.5357063172742</v>
      </c>
    </row>
    <row r="47" spans="2:33" ht="18.75">
      <c r="B47" s="80" t="str">
        <f t="shared" si="3"/>
        <v>Gas Furnace Split System: 10 SEER, 80 AFUE Furnace</v>
      </c>
      <c r="C47" s="19">
        <v>2394.9768638942069</v>
      </c>
      <c r="D47" s="19">
        <v>2461.7968664485606</v>
      </c>
      <c r="E47" s="19">
        <v>2469.0765372948918</v>
      </c>
      <c r="F47" s="15"/>
      <c r="G47" s="19">
        <v>2674.3200106222225</v>
      </c>
      <c r="H47" s="19">
        <v>2771.7827750407223</v>
      </c>
      <c r="I47" s="19">
        <v>2778.7554480072149</v>
      </c>
      <c r="J47" s="15"/>
      <c r="K47" s="19">
        <v>2882.5374411353187</v>
      </c>
      <c r="L47" s="19">
        <v>2996.233623311618</v>
      </c>
      <c r="M47" s="19">
        <v>3006.5660239162889</v>
      </c>
      <c r="N47" s="15"/>
      <c r="O47" s="19">
        <v>3117.5492241198945</v>
      </c>
      <c r="P47" s="19">
        <v>3255.2558831949764</v>
      </c>
      <c r="Q47" s="19">
        <v>3263.6505650595923</v>
      </c>
      <c r="R47" s="15"/>
      <c r="S47" s="19">
        <v>3967.6634542557426</v>
      </c>
      <c r="T47" s="19">
        <v>4136.9388559415765</v>
      </c>
      <c r="U47" s="19">
        <v>4157.5669966902406</v>
      </c>
      <c r="V47" s="15"/>
      <c r="W47" s="19">
        <v>3984.8942543070675</v>
      </c>
      <c r="X47" s="19">
        <v>4137.9709781318134</v>
      </c>
      <c r="Y47" s="19">
        <v>4152.0997660603134</v>
      </c>
      <c r="Z47" s="15"/>
      <c r="AA47" s="19">
        <v>5731.2865239416888</v>
      </c>
      <c r="AB47" s="19">
        <v>5856.540885388179</v>
      </c>
      <c r="AC47" s="19">
        <v>5863.4196912924253</v>
      </c>
      <c r="AD47" s="15"/>
      <c r="AE47" s="19">
        <v>3321.0039841245402</v>
      </c>
      <c r="AF47" s="19">
        <v>3363.9332325166388</v>
      </c>
      <c r="AG47" s="19">
        <v>3372.735422483634</v>
      </c>
    </row>
    <row r="48" spans="2:33" ht="18.75">
      <c r="B48" s="80" t="str">
        <f t="shared" si="3"/>
        <v>Gas Furnace Split System: 12 SEER, 80 AFUE Furnace</v>
      </c>
      <c r="C48" s="19">
        <v>2357.8124868879886</v>
      </c>
      <c r="D48" s="19">
        <v>2420.650095214869</v>
      </c>
      <c r="E48" s="19">
        <v>2427.613903813608</v>
      </c>
      <c r="F48" s="15"/>
      <c r="G48" s="19">
        <v>2618.3433107105438</v>
      </c>
      <c r="H48" s="19">
        <v>2710.1365936500538</v>
      </c>
      <c r="I48" s="19">
        <v>2716.795668049389</v>
      </c>
      <c r="J48" s="15"/>
      <c r="K48" s="19">
        <v>2813.9592197768211</v>
      </c>
      <c r="L48" s="19">
        <v>2920.6940418988193</v>
      </c>
      <c r="M48" s="19">
        <v>2930.5127961720636</v>
      </c>
      <c r="N48" s="15"/>
      <c r="O48" s="19">
        <v>3035.5104546191678</v>
      </c>
      <c r="P48" s="19">
        <v>3164.6916345515792</v>
      </c>
      <c r="Q48" s="19">
        <v>3172.6732281120162</v>
      </c>
      <c r="R48" s="15"/>
      <c r="S48" s="19">
        <v>3849.6580728597273</v>
      </c>
      <c r="T48" s="19">
        <v>4008.1970328236471</v>
      </c>
      <c r="U48" s="19">
        <v>4027.6942099155604</v>
      </c>
      <c r="V48" s="15"/>
      <c r="W48" s="19">
        <v>3876.2497938636875</v>
      </c>
      <c r="X48" s="19">
        <v>4019.772395788254</v>
      </c>
      <c r="Y48" s="19">
        <v>4033.1675399411006</v>
      </c>
      <c r="Z48" s="15"/>
      <c r="AA48" s="19">
        <v>5468.0896482699254</v>
      </c>
      <c r="AB48" s="19">
        <v>5590.9966817993381</v>
      </c>
      <c r="AC48" s="19">
        <v>5597.4967630911133</v>
      </c>
      <c r="AD48" s="15"/>
      <c r="AE48" s="19">
        <v>3293.2754513714199</v>
      </c>
      <c r="AF48" s="19">
        <v>3332.9699777244059</v>
      </c>
      <c r="AG48" s="19">
        <v>3341.3968690273337</v>
      </c>
    </row>
    <row r="49" spans="2:33" ht="18.75">
      <c r="B49" s="80" t="str">
        <f t="shared" si="3"/>
        <v>Gas Furnace Split System: 13 SEER, 80 AFUE Furnace</v>
      </c>
      <c r="C49" s="19">
        <v>2271.7725341873506</v>
      </c>
      <c r="D49" s="19">
        <v>2326.6667212265934</v>
      </c>
      <c r="E49" s="19">
        <v>2333.0925029845707</v>
      </c>
      <c r="F49" s="15"/>
      <c r="G49" s="19">
        <v>2493.4639886363098</v>
      </c>
      <c r="H49" s="19">
        <v>2575.3341190511569</v>
      </c>
      <c r="I49" s="19">
        <v>2581.8462492780941</v>
      </c>
      <c r="J49" s="15"/>
      <c r="K49" s="19">
        <v>2668.9893698312121</v>
      </c>
      <c r="L49" s="19">
        <v>2765.3332939671304</v>
      </c>
      <c r="M49" s="19">
        <v>2775.0193364233737</v>
      </c>
      <c r="N49" s="15"/>
      <c r="O49" s="19">
        <v>2861.7489220614289</v>
      </c>
      <c r="P49" s="19">
        <v>2977.9502343818958</v>
      </c>
      <c r="Q49" s="19">
        <v>2986.0456490688985</v>
      </c>
      <c r="R49" s="15"/>
      <c r="S49" s="19">
        <v>3606.6332145120009</v>
      </c>
      <c r="T49" s="19">
        <v>3752.4949545365716</v>
      </c>
      <c r="U49" s="19">
        <v>3772.2507416419462</v>
      </c>
      <c r="V49" s="15"/>
      <c r="W49" s="19">
        <v>3653.1677873334738</v>
      </c>
      <c r="X49" s="19">
        <v>3785.0729964487464</v>
      </c>
      <c r="Y49" s="19">
        <v>3798.9021766403494</v>
      </c>
      <c r="Z49" s="15"/>
      <c r="AA49" s="19">
        <v>4924.6333042173292</v>
      </c>
      <c r="AB49" s="19">
        <v>5060.548466292269</v>
      </c>
      <c r="AC49" s="19">
        <v>5069.3043672628783</v>
      </c>
      <c r="AD49" s="15"/>
      <c r="AE49" s="19">
        <v>3231.4504410593063</v>
      </c>
      <c r="AF49" s="19">
        <v>3265.6324705445786</v>
      </c>
      <c r="AG49" s="19">
        <v>3273.7862318020839</v>
      </c>
    </row>
    <row r="50" spans="2:33" ht="18.75">
      <c r="B50" s="80" t="str">
        <f t="shared" si="3"/>
        <v>Gas Furnace Split System: 14 SEER, 80 AFUE Furnace</v>
      </c>
      <c r="C50" s="19">
        <v>2202.35036440573</v>
      </c>
      <c r="D50" s="19">
        <v>2249.6494441879754</v>
      </c>
      <c r="E50" s="19">
        <v>2255.4633250028619</v>
      </c>
      <c r="F50" s="15"/>
      <c r="G50" s="19">
        <v>2389.0462186500949</v>
      </c>
      <c r="H50" s="19">
        <v>2460.003399956111</v>
      </c>
      <c r="I50" s="19">
        <v>2465.8643130833175</v>
      </c>
      <c r="J50" s="15"/>
      <c r="K50" s="19">
        <v>2539.7093568079626</v>
      </c>
      <c r="L50" s="19">
        <v>2622.4042987710413</v>
      </c>
      <c r="M50" s="19">
        <v>2631.0096425881366</v>
      </c>
      <c r="N50" s="15"/>
      <c r="O50" s="19">
        <v>2708.3796836041665</v>
      </c>
      <c r="P50" s="19">
        <v>2808.0142321230287</v>
      </c>
      <c r="Q50" s="19">
        <v>2815.2173569930155</v>
      </c>
      <c r="R50" s="15"/>
      <c r="S50" s="19">
        <v>3383.4917511501476</v>
      </c>
      <c r="T50" s="19">
        <v>3507.9040224101509</v>
      </c>
      <c r="U50" s="19">
        <v>3525.2016550254821</v>
      </c>
      <c r="V50" s="15"/>
      <c r="W50" s="19">
        <v>3447.7065974964798</v>
      </c>
      <c r="X50" s="19">
        <v>3560.5529941479936</v>
      </c>
      <c r="Y50" s="19">
        <v>3572.7623638470027</v>
      </c>
      <c r="Z50" s="15"/>
      <c r="AA50" s="19">
        <v>4430.0778494694086</v>
      </c>
      <c r="AB50" s="19">
        <v>4559.5083718650476</v>
      </c>
      <c r="AC50" s="19">
        <v>4567.1620225513379</v>
      </c>
      <c r="AD50" s="15"/>
      <c r="AE50" s="19">
        <v>3179.9907412901712</v>
      </c>
      <c r="AF50" s="19">
        <v>3207.9531248277972</v>
      </c>
      <c r="AG50" s="19">
        <v>3215.3354232703823</v>
      </c>
    </row>
    <row r="51" spans="2:33" ht="18.75">
      <c r="B51" s="80" t="str">
        <f t="shared" si="3"/>
        <v>Gas Furnace Split System: 15 SEER, 80 AFUE Furnace</v>
      </c>
      <c r="C51" s="19">
        <v>2182.4059831830132</v>
      </c>
      <c r="D51" s="19">
        <v>2227.5234475214434</v>
      </c>
      <c r="E51" s="19">
        <v>2233.1617423778466</v>
      </c>
      <c r="F51" s="15"/>
      <c r="G51" s="19">
        <v>2359.323481364675</v>
      </c>
      <c r="H51" s="19">
        <v>2427.1713036739052</v>
      </c>
      <c r="I51" s="19">
        <v>2432.8453721911783</v>
      </c>
      <c r="J51" s="15"/>
      <c r="K51" s="19">
        <v>2502.9444503014602</v>
      </c>
      <c r="L51" s="19">
        <v>2581.7534402465408</v>
      </c>
      <c r="M51" s="19">
        <v>2590.0486644654452</v>
      </c>
      <c r="N51" s="15"/>
      <c r="O51" s="19">
        <v>2664.1556919019167</v>
      </c>
      <c r="P51" s="19">
        <v>2759.016638265548</v>
      </c>
      <c r="Q51" s="19">
        <v>2765.9637294358981</v>
      </c>
      <c r="R51" s="15"/>
      <c r="S51" s="19">
        <v>3319.7864846414809</v>
      </c>
      <c r="T51" s="19">
        <v>3438.0737791266656</v>
      </c>
      <c r="U51" s="19">
        <v>3454.666039563539</v>
      </c>
      <c r="V51" s="15"/>
      <c r="W51" s="19">
        <v>3388.5286296254526</v>
      </c>
      <c r="X51" s="19">
        <v>3495.8857130275983</v>
      </c>
      <c r="Y51" s="19">
        <v>3507.6303143324149</v>
      </c>
      <c r="Z51" s="15"/>
      <c r="AA51" s="19">
        <v>4288.5108798946394</v>
      </c>
      <c r="AB51" s="19">
        <v>4415.3464146436791</v>
      </c>
      <c r="AC51" s="19">
        <v>4422.6837860612331</v>
      </c>
      <c r="AD51" s="15"/>
      <c r="AE51" s="19">
        <v>3165.0555342253529</v>
      </c>
      <c r="AF51" s="19">
        <v>3191.2176542563502</v>
      </c>
      <c r="AG51" s="19">
        <v>3198.3785866526728</v>
      </c>
    </row>
    <row r="52" spans="2:33" ht="18.75">
      <c r="B52" s="80" t="str">
        <f t="shared" si="3"/>
        <v>Gas Furnace Split System: 16 SEER, 80 AFUE Furnace</v>
      </c>
      <c r="C52" s="19">
        <v>2161.8862724088108</v>
      </c>
      <c r="D52" s="19">
        <v>2204.7519586826097</v>
      </c>
      <c r="E52" s="19">
        <v>2210.2059028678595</v>
      </c>
      <c r="F52" s="15"/>
      <c r="G52" s="19">
        <v>2327.7563977434993</v>
      </c>
      <c r="H52" s="19">
        <v>2392.3064012652835</v>
      </c>
      <c r="I52" s="19">
        <v>2397.7842381678765</v>
      </c>
      <c r="J52" s="15"/>
      <c r="K52" s="19">
        <v>2463.696546783639</v>
      </c>
      <c r="L52" s="19">
        <v>2538.3658509597635</v>
      </c>
      <c r="M52" s="19">
        <v>2546.3354505293382</v>
      </c>
      <c r="N52" s="15"/>
      <c r="O52" s="19">
        <v>2617.8752493873571</v>
      </c>
      <c r="P52" s="19">
        <v>2707.7381814392575</v>
      </c>
      <c r="Q52" s="19">
        <v>2714.4164171845114</v>
      </c>
      <c r="R52" s="15"/>
      <c r="S52" s="19">
        <v>3252.8620295038049</v>
      </c>
      <c r="T52" s="19">
        <v>3364.715014100304</v>
      </c>
      <c r="U52" s="19">
        <v>3380.5666676702022</v>
      </c>
      <c r="V52" s="15"/>
      <c r="W52" s="19">
        <v>3326.6351903487148</v>
      </c>
      <c r="X52" s="19">
        <v>3428.2509670579702</v>
      </c>
      <c r="Y52" s="19">
        <v>3439.5075305667724</v>
      </c>
      <c r="Z52" s="15"/>
      <c r="AA52" s="19">
        <v>4142.1340180896723</v>
      </c>
      <c r="AB52" s="19">
        <v>4264.2190557205777</v>
      </c>
      <c r="AC52" s="19">
        <v>4271.2243308488632</v>
      </c>
      <c r="AD52" s="15"/>
      <c r="AE52" s="19">
        <v>3149.5202275248298</v>
      </c>
      <c r="AF52" s="19">
        <v>3173.8055762238992</v>
      </c>
      <c r="AG52" s="19">
        <v>3180.7340881373802</v>
      </c>
    </row>
    <row r="54" spans="2:33">
      <c r="B54" s="79" t="str">
        <f>'AC Lookups'!E4</f>
        <v>No Cooling and No Heating</v>
      </c>
    </row>
    <row r="55" spans="2:33">
      <c r="B55" s="79" t="str">
        <f>'AC Lookups'!E5</f>
        <v>No Cooling with Wall Furnace</v>
      </c>
    </row>
    <row r="56" spans="2:33">
      <c r="B56" s="79" t="str">
        <f>'AC Lookups'!E6</f>
        <v>No Cooling with 80 AFUE Furnace</v>
      </c>
    </row>
    <row r="57" spans="2:33">
      <c r="B57" s="79" t="str">
        <f>'AC Lookups'!E7</f>
        <v>Standard AC Window Unit and Wall Furnace</v>
      </c>
    </row>
    <row r="58" spans="2:33">
      <c r="B58" s="79" t="str">
        <f>'AC Lookups'!E8</f>
        <v>Gas Furnace Split System: 10 SEER, 80 AFUE Furnace</v>
      </c>
    </row>
    <row r="59" spans="2:33">
      <c r="B59" s="79" t="str">
        <f>'AC Lookups'!E9</f>
        <v>Gas Furnace Split System: 12 SEER, 80 AFUE Furnace</v>
      </c>
    </row>
    <row r="60" spans="2:33">
      <c r="B60" s="79" t="str">
        <f>'AC Lookups'!E10</f>
        <v>Gas Furnace Split System: 13 SEER, 80 AFUE Furnace</v>
      </c>
    </row>
    <row r="61" spans="2:33">
      <c r="B61" s="79" t="str">
        <f>'AC Lookups'!E11</f>
        <v>Gas Furnace Split System: 14 SEER, 80 AFUE Furnace</v>
      </c>
    </row>
    <row r="62" spans="2:33">
      <c r="B62" s="79" t="str">
        <f>'AC Lookups'!E12</f>
        <v>Gas Furnace Split System: 15 SEER, 80 AFUE Furnace</v>
      </c>
    </row>
    <row r="63" spans="2:33">
      <c r="B63" s="79" t="str">
        <f>'AC Lookups'!E13</f>
        <v>Gas Furnace Split System: 16 SEER, 80 AFUE Furnace</v>
      </c>
    </row>
    <row r="64" spans="2:33">
      <c r="B64" s="79"/>
    </row>
    <row r="65" spans="2:2">
      <c r="B65" s="79"/>
    </row>
    <row r="66" spans="2:2">
      <c r="B66" s="79"/>
    </row>
    <row r="67" spans="2:2">
      <c r="B67" s="79"/>
    </row>
    <row r="68" spans="2:2">
      <c r="B68" s="79"/>
    </row>
  </sheetData>
  <mergeCells count="32">
    <mergeCell ref="C2:E2"/>
    <mergeCell ref="G2:I2"/>
    <mergeCell ref="K2:M2"/>
    <mergeCell ref="AE2:AG2"/>
    <mergeCell ref="C15:E15"/>
    <mergeCell ref="G15:I15"/>
    <mergeCell ref="K15:M15"/>
    <mergeCell ref="AE15:AG15"/>
    <mergeCell ref="O15:Q15"/>
    <mergeCell ref="S15:U15"/>
    <mergeCell ref="W15:Y15"/>
    <mergeCell ref="AA15:AC15"/>
    <mergeCell ref="O2:Q2"/>
    <mergeCell ref="S2:U2"/>
    <mergeCell ref="W2:Y2"/>
    <mergeCell ref="AA2:AC2"/>
    <mergeCell ref="C28:E28"/>
    <mergeCell ref="G28:I28"/>
    <mergeCell ref="K28:M28"/>
    <mergeCell ref="AE28:AG28"/>
    <mergeCell ref="O41:Q41"/>
    <mergeCell ref="S41:U41"/>
    <mergeCell ref="W41:Y41"/>
    <mergeCell ref="O28:Q28"/>
    <mergeCell ref="S28:U28"/>
    <mergeCell ref="W28:Y28"/>
    <mergeCell ref="AA28:AC28"/>
    <mergeCell ref="AA41:AC41"/>
    <mergeCell ref="C41:E41"/>
    <mergeCell ref="G41:I41"/>
    <mergeCell ref="K41:M41"/>
    <mergeCell ref="AE41:AG41"/>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1A2C5-8C56-4B5B-912A-A19AE2D3E7DF}">
  <sheetPr codeName="Sheet11"/>
  <dimension ref="B2:AO68"/>
  <sheetViews>
    <sheetView topLeftCell="AO1" workbookViewId="0">
      <selection activeCell="AO22" sqref="AO22"/>
    </sheetView>
  </sheetViews>
  <sheetFormatPr defaultColWidth="10.42578125" defaultRowHeight="15"/>
  <cols>
    <col min="1" max="1" width="10.42578125" style="4"/>
    <col min="2" max="2" width="43.85546875" style="4" bestFit="1" customWidth="1"/>
    <col min="3" max="6" width="13.140625" style="4" customWidth="1"/>
    <col min="7" max="7" width="2.42578125" style="4" customWidth="1"/>
    <col min="8" max="11" width="13.140625" style="4" customWidth="1"/>
    <col min="12" max="12" width="2.42578125" style="4" customWidth="1"/>
    <col min="13" max="16" width="13.140625" style="4" customWidth="1"/>
    <col min="17" max="17" width="2.42578125" style="4" customWidth="1"/>
    <col min="18" max="21" width="13.140625" style="4" customWidth="1"/>
    <col min="22" max="22" width="2.42578125" style="4" customWidth="1"/>
    <col min="23" max="26" width="13.140625" style="4" customWidth="1"/>
    <col min="27" max="27" width="2.42578125" style="4" customWidth="1"/>
    <col min="28" max="31" width="13.140625" style="4" customWidth="1"/>
    <col min="32" max="32" width="2.42578125" style="4" customWidth="1"/>
    <col min="33" max="36" width="13.140625" style="4" customWidth="1"/>
    <col min="37" max="37" width="2.42578125" style="4" customWidth="1"/>
    <col min="38" max="41" width="13.140625" style="4" customWidth="1"/>
    <col min="42" max="16384" width="10.42578125" style="4"/>
  </cols>
  <sheetData>
    <row r="2" spans="2:41">
      <c r="B2" s="22" t="s">
        <v>71</v>
      </c>
      <c r="C2" s="100" t="s">
        <v>168</v>
      </c>
      <c r="D2" s="100"/>
      <c r="E2" s="100"/>
      <c r="F2" s="100"/>
      <c r="G2" s="81"/>
      <c r="H2" s="100" t="s">
        <v>169</v>
      </c>
      <c r="I2" s="100"/>
      <c r="J2" s="100"/>
      <c r="K2" s="100"/>
      <c r="L2" s="81"/>
      <c r="M2" s="100" t="s">
        <v>170</v>
      </c>
      <c r="N2" s="100"/>
      <c r="O2" s="100"/>
      <c r="P2" s="100"/>
      <c r="Q2" s="81"/>
      <c r="R2" s="100" t="s">
        <v>171</v>
      </c>
      <c r="S2" s="100"/>
      <c r="T2" s="100"/>
      <c r="U2" s="100"/>
      <c r="V2" s="13"/>
      <c r="W2" s="100" t="s">
        <v>172</v>
      </c>
      <c r="X2" s="100"/>
      <c r="Y2" s="100"/>
      <c r="Z2" s="100"/>
      <c r="AA2" s="14"/>
      <c r="AB2" s="100" t="s">
        <v>173</v>
      </c>
      <c r="AC2" s="100"/>
      <c r="AD2" s="100"/>
      <c r="AE2" s="100"/>
      <c r="AF2" s="14"/>
      <c r="AG2" s="100" t="s">
        <v>174</v>
      </c>
      <c r="AH2" s="100"/>
      <c r="AI2" s="100"/>
      <c r="AJ2" s="100"/>
      <c r="AK2" s="14"/>
      <c r="AL2" s="100" t="s">
        <v>175</v>
      </c>
      <c r="AM2" s="100"/>
      <c r="AN2" s="100"/>
      <c r="AO2" s="100"/>
    </row>
    <row r="3" spans="2:41">
      <c r="B3" s="5"/>
      <c r="C3" s="23" t="s">
        <v>184</v>
      </c>
      <c r="D3" s="23" t="s">
        <v>185</v>
      </c>
      <c r="E3" s="23" t="s">
        <v>186</v>
      </c>
      <c r="F3" s="78" t="s">
        <v>187</v>
      </c>
      <c r="G3" s="13"/>
      <c r="H3" s="23" t="s">
        <v>184</v>
      </c>
      <c r="I3" s="23" t="s">
        <v>185</v>
      </c>
      <c r="J3" s="23" t="s">
        <v>186</v>
      </c>
      <c r="K3" s="78" t="s">
        <v>187</v>
      </c>
      <c r="L3" s="14"/>
      <c r="M3" s="23" t="s">
        <v>184</v>
      </c>
      <c r="N3" s="23" t="s">
        <v>185</v>
      </c>
      <c r="O3" s="23" t="s">
        <v>186</v>
      </c>
      <c r="P3" s="78" t="s">
        <v>187</v>
      </c>
      <c r="Q3" s="14"/>
      <c r="R3" s="23" t="s">
        <v>184</v>
      </c>
      <c r="S3" s="23" t="s">
        <v>185</v>
      </c>
      <c r="T3" s="23" t="s">
        <v>186</v>
      </c>
      <c r="U3" s="78" t="s">
        <v>187</v>
      </c>
      <c r="V3" s="13"/>
      <c r="W3" s="23" t="s">
        <v>184</v>
      </c>
      <c r="X3" s="23" t="s">
        <v>185</v>
      </c>
      <c r="Y3" s="23" t="s">
        <v>186</v>
      </c>
      <c r="Z3" s="78" t="s">
        <v>187</v>
      </c>
      <c r="AA3" s="14"/>
      <c r="AB3" s="23" t="s">
        <v>184</v>
      </c>
      <c r="AC3" s="23" t="s">
        <v>185</v>
      </c>
      <c r="AD3" s="23" t="s">
        <v>186</v>
      </c>
      <c r="AE3" s="78" t="s">
        <v>187</v>
      </c>
      <c r="AF3" s="14"/>
      <c r="AG3" s="23" t="s">
        <v>184</v>
      </c>
      <c r="AH3" s="23" t="s">
        <v>185</v>
      </c>
      <c r="AI3" s="23" t="s">
        <v>186</v>
      </c>
      <c r="AJ3" s="78" t="s">
        <v>187</v>
      </c>
      <c r="AK3" s="14"/>
      <c r="AL3" s="23" t="s">
        <v>184</v>
      </c>
      <c r="AM3" s="23" t="s">
        <v>185</v>
      </c>
      <c r="AN3" s="23" t="s">
        <v>186</v>
      </c>
      <c r="AO3" s="78" t="s">
        <v>187</v>
      </c>
    </row>
    <row r="4" spans="2:41" ht="18.75">
      <c r="B4" s="80" t="str">
        <f>B54</f>
        <v>No Cooling and No Heating</v>
      </c>
      <c r="C4" s="20">
        <v>3365.4666630000002</v>
      </c>
      <c r="D4" s="20">
        <v>175.51697976309995</v>
      </c>
      <c r="E4" s="20">
        <v>29035.141395798815</v>
      </c>
      <c r="F4" s="26">
        <v>1.8707182565330127</v>
      </c>
      <c r="G4" s="13"/>
      <c r="H4" s="20">
        <v>3348.5474789999948</v>
      </c>
      <c r="I4" s="20">
        <v>169.57447603990164</v>
      </c>
      <c r="J4" s="20">
        <v>28383.160398985208</v>
      </c>
      <c r="K4" s="26">
        <v>1.8329523743894218</v>
      </c>
      <c r="L4" s="14"/>
      <c r="M4" s="20">
        <v>3366.7276859999897</v>
      </c>
      <c r="N4" s="20">
        <v>169.29378846590112</v>
      </c>
      <c r="O4" s="20">
        <v>28417.12505309812</v>
      </c>
      <c r="P4" s="26">
        <v>1.8364825061593131</v>
      </c>
      <c r="Q4" s="14"/>
      <c r="R4" s="20">
        <v>3383.9383849999977</v>
      </c>
      <c r="S4" s="20">
        <v>168.24901576940115</v>
      </c>
      <c r="T4" s="20">
        <v>28371.373097934007</v>
      </c>
      <c r="U4" s="26">
        <v>1.8361564879325105</v>
      </c>
      <c r="V4" s="13"/>
      <c r="W4" s="20">
        <v>3450.6069419999999</v>
      </c>
      <c r="X4" s="20">
        <v>168.23483911170055</v>
      </c>
      <c r="Y4" s="20">
        <v>28597.437882245937</v>
      </c>
      <c r="Z4" s="26">
        <v>1.854473978920155</v>
      </c>
      <c r="AA4" s="14"/>
      <c r="AB4" s="20">
        <v>3511.9168830000162</v>
      </c>
      <c r="AC4" s="20">
        <v>172.48518427300007</v>
      </c>
      <c r="AD4" s="20">
        <v>29231.670500459684</v>
      </c>
      <c r="AE4" s="26">
        <v>1.8975473769424931</v>
      </c>
      <c r="AF4" s="14"/>
      <c r="AG4" s="20">
        <v>3309.4350129999943</v>
      </c>
      <c r="AH4" s="20">
        <v>134.09581825150084</v>
      </c>
      <c r="AI4" s="20">
        <v>24701.837410407883</v>
      </c>
      <c r="AJ4" s="26">
        <v>1.6297944001277644</v>
      </c>
      <c r="AK4" s="14"/>
      <c r="AL4" s="20">
        <v>3794.4060270000218</v>
      </c>
      <c r="AM4" s="20">
        <v>205.08431658769965</v>
      </c>
      <c r="AN4" s="20">
        <v>33455.476239737822</v>
      </c>
      <c r="AO4" s="26">
        <v>2.1497572649499901</v>
      </c>
    </row>
    <row r="5" spans="2:41" ht="18.75">
      <c r="B5" s="80" t="str">
        <f t="shared" ref="B5:B13" si="0">B55</f>
        <v>No Cooling with Wall Furnace</v>
      </c>
      <c r="C5" s="20">
        <v>3365.4666630000002</v>
      </c>
      <c r="D5" s="20">
        <v>370.48464899399448</v>
      </c>
      <c r="E5" s="20">
        <v>48531.908318888265</v>
      </c>
      <c r="F5" s="26">
        <v>2.9248038704964627</v>
      </c>
      <c r="G5" s="13"/>
      <c r="H5" s="20">
        <v>3348.5474789999948</v>
      </c>
      <c r="I5" s="20">
        <v>333.57008583899807</v>
      </c>
      <c r="J5" s="20">
        <v>44782.72137889485</v>
      </c>
      <c r="K5" s="26">
        <v>2.7195886752915195</v>
      </c>
      <c r="L5" s="14"/>
      <c r="M5" s="20">
        <v>3366.7276859999897</v>
      </c>
      <c r="N5" s="20">
        <v>362.68632896699467</v>
      </c>
      <c r="O5" s="20">
        <v>47756.379103207473</v>
      </c>
      <c r="P5" s="26">
        <v>2.8820522439224896</v>
      </c>
      <c r="Q5" s="14"/>
      <c r="R5" s="20">
        <v>3383.9383849999977</v>
      </c>
      <c r="S5" s="20">
        <v>391.89009852099724</v>
      </c>
      <c r="T5" s="20">
        <v>50735.481373093615</v>
      </c>
      <c r="U5" s="26">
        <v>3.0452638694260408</v>
      </c>
      <c r="V5" s="13"/>
      <c r="W5" s="20">
        <v>3450.6069419999999</v>
      </c>
      <c r="X5" s="20">
        <v>516.28144642200118</v>
      </c>
      <c r="Y5" s="20">
        <v>63402.098613276001</v>
      </c>
      <c r="Z5" s="26">
        <v>3.7361753051030262</v>
      </c>
      <c r="AA5" s="14"/>
      <c r="AB5" s="20">
        <v>3511.9168830000162</v>
      </c>
      <c r="AC5" s="20">
        <v>594.2990472390037</v>
      </c>
      <c r="AD5" s="20">
        <v>71413.056797060039</v>
      </c>
      <c r="AE5" s="26">
        <v>4.1780686883822531</v>
      </c>
      <c r="AF5" s="14"/>
      <c r="AG5" s="20">
        <v>3309.4350129999943</v>
      </c>
      <c r="AH5" s="20">
        <v>225.58776028999975</v>
      </c>
      <c r="AI5" s="20">
        <v>33851.031614257779</v>
      </c>
      <c r="AJ5" s="26">
        <v>2.1244422577792008</v>
      </c>
      <c r="AK5" s="14"/>
      <c r="AL5" s="20">
        <v>3794.4060270000218</v>
      </c>
      <c r="AM5" s="20">
        <v>1018.9280708479996</v>
      </c>
      <c r="AN5" s="20">
        <v>114839.85166576781</v>
      </c>
      <c r="AO5" s="26">
        <v>6.54977392803998</v>
      </c>
    </row>
    <row r="6" spans="2:41" ht="18.75">
      <c r="B6" s="80" t="str">
        <f t="shared" si="0"/>
        <v>No Cooling with 80 AFUE Furnace</v>
      </c>
      <c r="C6" s="20">
        <v>3406.9006040000081</v>
      </c>
      <c r="D6" s="20">
        <v>346.44340014999671</v>
      </c>
      <c r="E6" s="20">
        <v>46269.161841932262</v>
      </c>
      <c r="F6" s="26">
        <v>2.8075725033747942</v>
      </c>
      <c r="G6" s="13"/>
      <c r="H6" s="20">
        <v>3381.9609700000124</v>
      </c>
      <c r="I6" s="20">
        <v>310.87561107199724</v>
      </c>
      <c r="J6" s="20">
        <v>42627.285411375567</v>
      </c>
      <c r="K6" s="26">
        <v>2.6069887811958949</v>
      </c>
      <c r="L6" s="14"/>
      <c r="M6" s="20">
        <v>3406.5368639999874</v>
      </c>
      <c r="N6" s="20">
        <v>335.44921888199707</v>
      </c>
      <c r="O6" s="20">
        <v>45168.502583328627</v>
      </c>
      <c r="P6" s="26">
        <v>2.7466892091607935</v>
      </c>
      <c r="Q6" s="14"/>
      <c r="R6" s="20">
        <v>3428.4825209999867</v>
      </c>
      <c r="S6" s="20">
        <v>357.59882478899516</v>
      </c>
      <c r="T6" s="20">
        <v>47458.344828104411</v>
      </c>
      <c r="U6" s="26">
        <v>2.8731793314558995</v>
      </c>
      <c r="V6" s="13"/>
      <c r="W6" s="20">
        <v>3515.9617190000054</v>
      </c>
      <c r="X6" s="20">
        <v>461.95037385200095</v>
      </c>
      <c r="Y6" s="20">
        <v>58191.991005068769</v>
      </c>
      <c r="Z6" s="26">
        <v>3.4616115057542163</v>
      </c>
      <c r="AA6" s="14"/>
      <c r="AB6" s="20">
        <v>3600.8545630000244</v>
      </c>
      <c r="AC6" s="20">
        <v>532.50609291900253</v>
      </c>
      <c r="AD6" s="20">
        <v>65537.229180495153</v>
      </c>
      <c r="AE6" s="26">
        <v>3.8706501180278075</v>
      </c>
      <c r="AF6" s="14"/>
      <c r="AG6" s="20">
        <v>3326.0003689999958</v>
      </c>
      <c r="AH6" s="20">
        <v>208.6150500810013</v>
      </c>
      <c r="AI6" s="20">
        <v>32210.283907179779</v>
      </c>
      <c r="AJ6" s="26">
        <v>2.037784458023574</v>
      </c>
      <c r="AK6" s="14"/>
      <c r="AL6" s="20">
        <v>4012.5687300000204</v>
      </c>
      <c r="AM6" s="20">
        <v>926.17182833199934</v>
      </c>
      <c r="AN6" s="20">
        <v>106308.62909958219</v>
      </c>
      <c r="AO6" s="26">
        <v>6.1104943267526028</v>
      </c>
    </row>
    <row r="7" spans="2:41" ht="18.75">
      <c r="B7" s="80" t="str">
        <f t="shared" si="0"/>
        <v>Standard AC Window Unit and Wall Furnace</v>
      </c>
      <c r="C7" s="20">
        <v>7224.656332999908</v>
      </c>
      <c r="D7" s="20">
        <v>370.48464899399448</v>
      </c>
      <c r="E7" s="20">
        <v>61700.003759481755</v>
      </c>
      <c r="F7" s="26">
        <v>3.9948276353362688</v>
      </c>
      <c r="G7" s="21"/>
      <c r="H7" s="20">
        <v>8074.728690999953</v>
      </c>
      <c r="I7" s="20">
        <v>333.57008583899807</v>
      </c>
      <c r="J7" s="20">
        <v>60909.11333960839</v>
      </c>
      <c r="K7" s="26">
        <v>4.0550437981508853</v>
      </c>
      <c r="L7" s="15"/>
      <c r="M7" s="20">
        <v>8436.3555560000041</v>
      </c>
      <c r="N7" s="20">
        <v>362.68632896699467</v>
      </c>
      <c r="O7" s="20">
        <v>65054.659143549325</v>
      </c>
      <c r="P7" s="26">
        <v>4.3634223642291721</v>
      </c>
      <c r="Q7" s="15"/>
      <c r="R7" s="20">
        <v>8981.6628140000703</v>
      </c>
      <c r="S7" s="20">
        <v>391.89009852099724</v>
      </c>
      <c r="T7" s="20">
        <v>69835.700806261928</v>
      </c>
      <c r="U7" s="26">
        <v>4.6748930237420465</v>
      </c>
      <c r="V7" s="21"/>
      <c r="W7" s="20">
        <v>10880.655874999969</v>
      </c>
      <c r="X7" s="20">
        <v>516.28144642200118</v>
      </c>
      <c r="Y7" s="20">
        <v>88754.465779522521</v>
      </c>
      <c r="Z7" s="26">
        <v>5.890370287021045</v>
      </c>
      <c r="AA7" s="15"/>
      <c r="AB7" s="20">
        <v>10774.805582000037</v>
      </c>
      <c r="AC7" s="20">
        <v>594.2990472390037</v>
      </c>
      <c r="AD7" s="20">
        <v>96195.049842465975</v>
      </c>
      <c r="AE7" s="26">
        <v>6.2477843555041002</v>
      </c>
      <c r="AF7" s="15"/>
      <c r="AG7" s="20">
        <v>14441.224073000003</v>
      </c>
      <c r="AH7" s="20">
        <v>225.58776028999975</v>
      </c>
      <c r="AI7" s="20">
        <v>71834.254337446211</v>
      </c>
      <c r="AJ7" s="26">
        <v>5.1481031191679198</v>
      </c>
      <c r="AK7" s="15"/>
      <c r="AL7" s="20">
        <v>7841.7851460000129</v>
      </c>
      <c r="AM7" s="20">
        <v>1018.9280708479996</v>
      </c>
      <c r="AN7" s="20">
        <v>128650.07585287245</v>
      </c>
      <c r="AO7" s="26">
        <v>7.7742968704644833</v>
      </c>
    </row>
    <row r="8" spans="2:41" ht="18.75">
      <c r="B8" s="80" t="str">
        <f t="shared" si="0"/>
        <v>Gas Furnace Split System: 10 SEER, 80 AFUE Furnace</v>
      </c>
      <c r="C8" s="20">
        <v>6307.841208999941</v>
      </c>
      <c r="D8" s="20">
        <v>346.44340014999671</v>
      </c>
      <c r="E8" s="20">
        <v>56167.577317876734</v>
      </c>
      <c r="F8" s="26">
        <v>3.6045119599412616</v>
      </c>
      <c r="G8" s="21"/>
      <c r="H8" s="20">
        <v>7356.0401899999742</v>
      </c>
      <c r="I8" s="20">
        <v>310.87561107199724</v>
      </c>
      <c r="J8" s="20">
        <v>56187.400081106236</v>
      </c>
      <c r="K8" s="26">
        <v>3.7245683733536534</v>
      </c>
      <c r="L8" s="15"/>
      <c r="M8" s="20">
        <v>7951.2259419999691</v>
      </c>
      <c r="N8" s="20">
        <v>335.44921888199707</v>
      </c>
      <c r="O8" s="20">
        <v>60675.617973935485</v>
      </c>
      <c r="P8" s="26">
        <v>4.0726556064246413</v>
      </c>
      <c r="Q8" s="15"/>
      <c r="R8" s="20">
        <v>8733.76042900006</v>
      </c>
      <c r="S8" s="20">
        <v>357.59882478899516</v>
      </c>
      <c r="T8" s="20">
        <v>65560.695789107791</v>
      </c>
      <c r="U8" s="26">
        <v>4.4193092615702145</v>
      </c>
      <c r="V8" s="21"/>
      <c r="W8" s="20">
        <v>10847.354004999966</v>
      </c>
      <c r="X8" s="20">
        <v>461.95037385200095</v>
      </c>
      <c r="Y8" s="20">
        <v>83207.727879820683</v>
      </c>
      <c r="Z8" s="26">
        <v>5.6036496842874008</v>
      </c>
      <c r="AA8" s="15"/>
      <c r="AB8" s="20">
        <v>10476.07043800007</v>
      </c>
      <c r="AC8" s="20">
        <v>532.50609291900253</v>
      </c>
      <c r="AD8" s="20">
        <v>88996.428276217805</v>
      </c>
      <c r="AE8" s="26">
        <v>5.840503208565984</v>
      </c>
      <c r="AF8" s="15"/>
      <c r="AG8" s="20">
        <v>17675.270804999847</v>
      </c>
      <c r="AH8" s="20">
        <v>208.6150500810013</v>
      </c>
      <c r="AI8" s="20">
        <v>81172.003532672301</v>
      </c>
      <c r="AJ8" s="26">
        <v>5.9875477024527042</v>
      </c>
      <c r="AK8" s="15"/>
      <c r="AL8" s="20">
        <v>6223.4097710000033</v>
      </c>
      <c r="AM8" s="20">
        <v>926.17182833199934</v>
      </c>
      <c r="AN8" s="20">
        <v>113852.32824921988</v>
      </c>
      <c r="AO8" s="26">
        <v>6.7764305580178021</v>
      </c>
    </row>
    <row r="9" spans="2:41" ht="18.75">
      <c r="B9" s="80" t="str">
        <f t="shared" si="0"/>
        <v>Gas Furnace Split System: 12 SEER, 80 AFUE Furnace</v>
      </c>
      <c r="C9" s="20">
        <v>6151.8651059999393</v>
      </c>
      <c r="D9" s="20">
        <v>346.44340014999671</v>
      </c>
      <c r="E9" s="20">
        <v>55635.365017786302</v>
      </c>
      <c r="F9" s="26">
        <v>3.5617441245549641</v>
      </c>
      <c r="G9" s="21"/>
      <c r="H9" s="20">
        <v>7140.5832339999679</v>
      </c>
      <c r="I9" s="20">
        <v>310.87561107199724</v>
      </c>
      <c r="J9" s="20">
        <v>55452.230783260369</v>
      </c>
      <c r="K9" s="26">
        <v>3.6639950790392382</v>
      </c>
      <c r="L9" s="15"/>
      <c r="M9" s="20">
        <v>7702.181170999972</v>
      </c>
      <c r="N9" s="20">
        <v>335.44921888199707</v>
      </c>
      <c r="O9" s="20">
        <v>59825.842349015555</v>
      </c>
      <c r="P9" s="26">
        <v>3.9999073832448193</v>
      </c>
      <c r="Q9" s="15"/>
      <c r="R9" s="20">
        <v>8440.4262710000767</v>
      </c>
      <c r="S9" s="20">
        <v>357.59882478899516</v>
      </c>
      <c r="T9" s="20">
        <v>64559.798575229725</v>
      </c>
      <c r="U9" s="26">
        <v>4.3337245976603755</v>
      </c>
      <c r="V9" s="21"/>
      <c r="W9" s="20">
        <v>10439.497986</v>
      </c>
      <c r="X9" s="20">
        <v>461.95037385200095</v>
      </c>
      <c r="Y9" s="20">
        <v>81816.066043150131</v>
      </c>
      <c r="Z9" s="26">
        <v>5.4840974715775168</v>
      </c>
      <c r="AA9" s="15"/>
      <c r="AB9" s="20">
        <v>10093.014623000086</v>
      </c>
      <c r="AC9" s="20">
        <v>532.50609291900253</v>
      </c>
      <c r="AD9" s="20">
        <v>87689.388207623764</v>
      </c>
      <c r="AE9" s="26">
        <v>5.7305919967302659</v>
      </c>
      <c r="AF9" s="15"/>
      <c r="AG9" s="20">
        <v>16861.41699699984</v>
      </c>
      <c r="AH9" s="20">
        <v>208.6150500810013</v>
      </c>
      <c r="AI9" s="20">
        <v>78395.020400243171</v>
      </c>
      <c r="AJ9" s="26">
        <v>5.7627490689000886</v>
      </c>
      <c r="AK9" s="15"/>
      <c r="AL9" s="20">
        <v>6105.2172120000014</v>
      </c>
      <c r="AM9" s="20">
        <v>926.17182833199934</v>
      </c>
      <c r="AN9" s="20">
        <v>113449.03869095362</v>
      </c>
      <c r="AO9" s="26">
        <v>6.7408482687445908</v>
      </c>
    </row>
    <row r="10" spans="2:41" ht="18.75">
      <c r="B10" s="80" t="str">
        <f t="shared" si="0"/>
        <v>Gas Furnace Split System: 13 SEER, 80 AFUE Furnace</v>
      </c>
      <c r="C10" s="20">
        <v>5800.5273009999528</v>
      </c>
      <c r="D10" s="20">
        <v>346.4433723079959</v>
      </c>
      <c r="E10" s="20">
        <v>54436.548455633572</v>
      </c>
      <c r="F10" s="26">
        <v>3.4667023117681119</v>
      </c>
      <c r="G10" s="21"/>
      <c r="H10" s="20">
        <v>6659.8652649999749</v>
      </c>
      <c r="I10" s="20">
        <v>310.88149403699708</v>
      </c>
      <c r="J10" s="20">
        <v>53812.542069016723</v>
      </c>
      <c r="K10" s="26">
        <v>3.5317639403721826</v>
      </c>
      <c r="L10" s="15"/>
      <c r="M10" s="20">
        <v>7166.5436279999594</v>
      </c>
      <c r="N10" s="20">
        <v>335.44963750899643</v>
      </c>
      <c r="O10" s="20">
        <v>57998.213925743432</v>
      </c>
      <c r="P10" s="26">
        <v>3.8482786100367141</v>
      </c>
      <c r="Q10" s="15"/>
      <c r="R10" s="20">
        <v>7790.2586990000191</v>
      </c>
      <c r="S10" s="20">
        <v>357.60789480599465</v>
      </c>
      <c r="T10" s="20">
        <v>62342.242797805389</v>
      </c>
      <c r="U10" s="26">
        <v>4.149261349929823</v>
      </c>
      <c r="V10" s="21"/>
      <c r="W10" s="20">
        <v>9552.9235789999511</v>
      </c>
      <c r="X10" s="20">
        <v>461.9595967620001</v>
      </c>
      <c r="Y10" s="20">
        <v>78791.872337048902</v>
      </c>
      <c r="Z10" s="26">
        <v>5.2338526441792341</v>
      </c>
      <c r="AA10" s="15"/>
      <c r="AB10" s="20">
        <v>9268.1563010000427</v>
      </c>
      <c r="AC10" s="20">
        <v>532.51657730900195</v>
      </c>
      <c r="AD10" s="20">
        <v>84875.904571794483</v>
      </c>
      <c r="AE10" s="26">
        <v>5.5012740757428586</v>
      </c>
      <c r="AF10" s="15"/>
      <c r="AG10" s="20">
        <v>15022.54400700002</v>
      </c>
      <c r="AH10" s="20">
        <v>208.62207822400151</v>
      </c>
      <c r="AI10" s="20">
        <v>72121.231130445201</v>
      </c>
      <c r="AJ10" s="26">
        <v>5.268634732506519</v>
      </c>
      <c r="AK10" s="15"/>
      <c r="AL10" s="20">
        <v>5860.6212960000094</v>
      </c>
      <c r="AM10" s="20">
        <v>926.17277378200072</v>
      </c>
      <c r="AN10" s="20">
        <v>112614.53772713355</v>
      </c>
      <c r="AO10" s="26">
        <v>6.6693452678743625</v>
      </c>
    </row>
    <row r="11" spans="2:41" ht="18.75">
      <c r="B11" s="80" t="str">
        <f t="shared" si="0"/>
        <v>Gas Furnace Split System: 14 SEER, 80 AFUE Furnace</v>
      </c>
      <c r="C11" s="20">
        <v>5509.7179179999484</v>
      </c>
      <c r="D11" s="20">
        <v>346.4433723079959</v>
      </c>
      <c r="E11" s="20">
        <v>53444.266127523937</v>
      </c>
      <c r="F11" s="26">
        <v>3.3867914366228371</v>
      </c>
      <c r="G11" s="21"/>
      <c r="H11" s="20">
        <v>6257.8700829999852</v>
      </c>
      <c r="I11" s="20">
        <v>310.88149403699708</v>
      </c>
      <c r="J11" s="20">
        <v>52440.878228707283</v>
      </c>
      <c r="K11" s="26">
        <v>3.4183912041260527</v>
      </c>
      <c r="L11" s="15"/>
      <c r="M11" s="20">
        <v>6699.8262369999893</v>
      </c>
      <c r="N11" s="20">
        <v>335.44963750899643</v>
      </c>
      <c r="O11" s="20">
        <v>56405.708847216789</v>
      </c>
      <c r="P11" s="26">
        <v>3.7113631017396713</v>
      </c>
      <c r="Q11" s="15"/>
      <c r="R11" s="20">
        <v>7243.4172690000014</v>
      </c>
      <c r="S11" s="20">
        <v>357.60789480599465</v>
      </c>
      <c r="T11" s="20">
        <v>60476.343280845133</v>
      </c>
      <c r="U11" s="26">
        <v>3.989086956469146</v>
      </c>
      <c r="V11" s="21"/>
      <c r="W11" s="20">
        <v>8790.8350899999823</v>
      </c>
      <c r="X11" s="20">
        <v>461.9595967620001</v>
      </c>
      <c r="Y11" s="20">
        <v>76191.519720192548</v>
      </c>
      <c r="Z11" s="26">
        <v>5.009340972118121</v>
      </c>
      <c r="AA11" s="15"/>
      <c r="AB11" s="20">
        <v>8551.5423429999937</v>
      </c>
      <c r="AC11" s="20">
        <v>532.51657730900195</v>
      </c>
      <c r="AD11" s="20">
        <v>82430.717421144189</v>
      </c>
      <c r="AE11" s="26">
        <v>5.2947681744981745</v>
      </c>
      <c r="AF11" s="15"/>
      <c r="AG11" s="20">
        <v>13514.07085399996</v>
      </c>
      <c r="AH11" s="20">
        <v>208.62207822400151</v>
      </c>
      <c r="AI11" s="20">
        <v>66974.109546167572</v>
      </c>
      <c r="AJ11" s="26">
        <v>4.8503752810440721</v>
      </c>
      <c r="AK11" s="15"/>
      <c r="AL11" s="20">
        <v>5637.4863429999923</v>
      </c>
      <c r="AM11" s="20">
        <v>926.17277378200072</v>
      </c>
      <c r="AN11" s="20">
        <v>111853.17002860407</v>
      </c>
      <c r="AO11" s="26">
        <v>6.6019130321296497</v>
      </c>
    </row>
    <row r="12" spans="2:41" ht="18.75">
      <c r="B12" s="80" t="str">
        <f t="shared" si="0"/>
        <v>Gas Furnace Split System: 15 SEER, 80 AFUE Furnace</v>
      </c>
      <c r="C12" s="20">
        <v>5426.2716789999567</v>
      </c>
      <c r="D12" s="20">
        <v>346.4433723079959</v>
      </c>
      <c r="E12" s="20">
        <v>53159.535877582501</v>
      </c>
      <c r="F12" s="26">
        <v>3.3638614084489529</v>
      </c>
      <c r="G12" s="21"/>
      <c r="H12" s="20">
        <v>6142.5199129999855</v>
      </c>
      <c r="I12" s="20">
        <v>310.88149403699708</v>
      </c>
      <c r="J12" s="20">
        <v>52047.287299643482</v>
      </c>
      <c r="K12" s="26">
        <v>3.3858596238365708</v>
      </c>
      <c r="L12" s="15"/>
      <c r="M12" s="20">
        <v>6565.9042519999712</v>
      </c>
      <c r="N12" s="20">
        <v>335.44963750899643</v>
      </c>
      <c r="O12" s="20">
        <v>55948.748285318827</v>
      </c>
      <c r="P12" s="26">
        <v>3.6720759233915308</v>
      </c>
      <c r="Q12" s="15"/>
      <c r="R12" s="20">
        <v>7086.5043750000104</v>
      </c>
      <c r="S12" s="20">
        <v>357.60789480599465</v>
      </c>
      <c r="T12" s="20">
        <v>59940.934518712005</v>
      </c>
      <c r="U12" s="26">
        <v>3.9431258308673263</v>
      </c>
      <c r="V12" s="21"/>
      <c r="W12" s="20">
        <v>8572.1581529999967</v>
      </c>
      <c r="X12" s="20">
        <v>461.9595967620001</v>
      </c>
      <c r="Y12" s="20">
        <v>75445.363396377419</v>
      </c>
      <c r="Z12" s="26">
        <v>4.9449186318806868</v>
      </c>
      <c r="AA12" s="15"/>
      <c r="AB12" s="20">
        <v>8345.9142949999532</v>
      </c>
      <c r="AC12" s="20">
        <v>532.51657730900195</v>
      </c>
      <c r="AD12" s="20">
        <v>81729.08573344133</v>
      </c>
      <c r="AE12" s="26">
        <v>5.2355125668497537</v>
      </c>
      <c r="AF12" s="15"/>
      <c r="AG12" s="20">
        <v>13081.223540999958</v>
      </c>
      <c r="AH12" s="20">
        <v>208.62207822400151</v>
      </c>
      <c r="AI12" s="20">
        <v>65497.173915587744</v>
      </c>
      <c r="AJ12" s="26">
        <v>4.7303581868881981</v>
      </c>
      <c r="AK12" s="15"/>
      <c r="AL12" s="20">
        <v>5573.4593210000012</v>
      </c>
      <c r="AM12" s="20">
        <v>926.17277378200072</v>
      </c>
      <c r="AN12" s="20">
        <v>111634.70086575701</v>
      </c>
      <c r="AO12" s="26">
        <v>6.5825637897592362</v>
      </c>
    </row>
    <row r="13" spans="2:41" ht="18.75">
      <c r="B13" s="80" t="str">
        <f t="shared" si="0"/>
        <v>Gas Furnace Split System: 16 SEER, 80 AFUE Furnace</v>
      </c>
      <c r="C13" s="20">
        <v>5338.6534569999458</v>
      </c>
      <c r="D13" s="20">
        <v>346.4433723079959</v>
      </c>
      <c r="E13" s="20">
        <v>52860.570237567386</v>
      </c>
      <c r="F13" s="26">
        <v>3.3397849984449608</v>
      </c>
      <c r="G13" s="21"/>
      <c r="H13" s="20">
        <v>6021.4024019999561</v>
      </c>
      <c r="I13" s="20">
        <v>310.88149403699708</v>
      </c>
      <c r="J13" s="20">
        <v>51634.017395659845</v>
      </c>
      <c r="K13" s="26">
        <v>3.3517014180921256</v>
      </c>
      <c r="L13" s="15"/>
      <c r="M13" s="20">
        <v>6425.2865029999612</v>
      </c>
      <c r="N13" s="20">
        <v>335.44963750899643</v>
      </c>
      <c r="O13" s="20">
        <v>55468.94083924593</v>
      </c>
      <c r="P13" s="26">
        <v>3.6308244902689859</v>
      </c>
      <c r="Q13" s="15"/>
      <c r="R13" s="20">
        <v>6921.7456490000177</v>
      </c>
      <c r="S13" s="20">
        <v>357.60789480599465</v>
      </c>
      <c r="T13" s="20">
        <v>59378.754679378384</v>
      </c>
      <c r="U13" s="26">
        <v>3.8948666574990205</v>
      </c>
      <c r="V13" s="21"/>
      <c r="W13" s="20">
        <v>8342.5474910000157</v>
      </c>
      <c r="X13" s="20">
        <v>461.9595967620001</v>
      </c>
      <c r="Y13" s="20">
        <v>74661.899672140804</v>
      </c>
      <c r="Z13" s="26">
        <v>4.8772751975124784</v>
      </c>
      <c r="AA13" s="15"/>
      <c r="AB13" s="20">
        <v>8130.004885999967</v>
      </c>
      <c r="AC13" s="20">
        <v>532.51657730900195</v>
      </c>
      <c r="AD13" s="20">
        <v>80992.372602616117</v>
      </c>
      <c r="AE13" s="26">
        <v>5.1732941655249371</v>
      </c>
      <c r="AF13" s="15"/>
      <c r="AG13" s="20">
        <v>12626.733559999946</v>
      </c>
      <c r="AH13" s="20">
        <v>208.62207822400151</v>
      </c>
      <c r="AI13" s="20">
        <v>63946.390471818369</v>
      </c>
      <c r="AJ13" s="26">
        <v>4.6043402473641573</v>
      </c>
      <c r="AK13" s="15"/>
      <c r="AL13" s="20">
        <v>5506.2305680000018</v>
      </c>
      <c r="AM13" s="20">
        <v>926.17277378200072</v>
      </c>
      <c r="AN13" s="20">
        <v>111405.30694849559</v>
      </c>
      <c r="AO13" s="26">
        <v>6.5622470048486967</v>
      </c>
    </row>
    <row r="15" spans="2:41">
      <c r="B15" s="5" t="s">
        <v>72</v>
      </c>
      <c r="C15" s="100" t="s">
        <v>168</v>
      </c>
      <c r="D15" s="100"/>
      <c r="E15" s="100"/>
      <c r="F15" s="100"/>
      <c r="G15" s="13"/>
      <c r="H15" s="100" t="s">
        <v>169</v>
      </c>
      <c r="I15" s="100"/>
      <c r="J15" s="100"/>
      <c r="K15" s="100"/>
      <c r="L15" s="14"/>
      <c r="M15" s="100" t="s">
        <v>170</v>
      </c>
      <c r="N15" s="100"/>
      <c r="O15" s="100"/>
      <c r="P15" s="100"/>
      <c r="Q15" s="14"/>
      <c r="R15" s="100" t="s">
        <v>171</v>
      </c>
      <c r="S15" s="100"/>
      <c r="T15" s="100"/>
      <c r="U15" s="100"/>
      <c r="V15" s="14"/>
      <c r="W15" s="100" t="s">
        <v>172</v>
      </c>
      <c r="X15" s="100"/>
      <c r="Y15" s="100"/>
      <c r="Z15" s="100"/>
      <c r="AA15" s="14"/>
      <c r="AB15" s="100" t="s">
        <v>173</v>
      </c>
      <c r="AC15" s="100"/>
      <c r="AD15" s="100"/>
      <c r="AE15" s="100"/>
      <c r="AF15" s="14"/>
      <c r="AG15" s="100" t="s">
        <v>174</v>
      </c>
      <c r="AH15" s="100"/>
      <c r="AI15" s="100"/>
      <c r="AJ15" s="100"/>
      <c r="AK15" s="14"/>
      <c r="AL15" s="100" t="s">
        <v>175</v>
      </c>
      <c r="AM15" s="100"/>
      <c r="AN15" s="100"/>
      <c r="AO15" s="100"/>
    </row>
    <row r="16" spans="2:41">
      <c r="B16" s="5"/>
      <c r="C16" s="78" t="s">
        <v>184</v>
      </c>
      <c r="D16" s="78" t="s">
        <v>185</v>
      </c>
      <c r="E16" s="78" t="s">
        <v>186</v>
      </c>
      <c r="F16" s="78" t="s">
        <v>187</v>
      </c>
      <c r="G16" s="14"/>
      <c r="H16" s="78" t="s">
        <v>184</v>
      </c>
      <c r="I16" s="78" t="s">
        <v>185</v>
      </c>
      <c r="J16" s="78" t="s">
        <v>186</v>
      </c>
      <c r="K16" s="78" t="s">
        <v>187</v>
      </c>
      <c r="L16" s="14"/>
      <c r="M16" s="78" t="s">
        <v>184</v>
      </c>
      <c r="N16" s="78" t="s">
        <v>185</v>
      </c>
      <c r="O16" s="78" t="s">
        <v>186</v>
      </c>
      <c r="P16" s="78" t="s">
        <v>187</v>
      </c>
      <c r="Q16" s="14"/>
      <c r="R16" s="78" t="s">
        <v>184</v>
      </c>
      <c r="S16" s="78" t="s">
        <v>185</v>
      </c>
      <c r="T16" s="78" t="s">
        <v>186</v>
      </c>
      <c r="U16" s="78" t="s">
        <v>187</v>
      </c>
      <c r="V16" s="14"/>
      <c r="W16" s="23" t="s">
        <v>184</v>
      </c>
      <c r="X16" s="23" t="s">
        <v>185</v>
      </c>
      <c r="Y16" s="23" t="s">
        <v>186</v>
      </c>
      <c r="Z16" s="78" t="s">
        <v>187</v>
      </c>
      <c r="AA16" s="14"/>
      <c r="AB16" s="23" t="s">
        <v>184</v>
      </c>
      <c r="AC16" s="23" t="s">
        <v>185</v>
      </c>
      <c r="AD16" s="23" t="s">
        <v>186</v>
      </c>
      <c r="AE16" s="78" t="s">
        <v>187</v>
      </c>
      <c r="AF16" s="14"/>
      <c r="AG16" s="23" t="s">
        <v>184</v>
      </c>
      <c r="AH16" s="23" t="s">
        <v>185</v>
      </c>
      <c r="AI16" s="23" t="s">
        <v>186</v>
      </c>
      <c r="AJ16" s="78" t="s">
        <v>187</v>
      </c>
      <c r="AK16" s="14"/>
      <c r="AL16" s="23" t="s">
        <v>184</v>
      </c>
      <c r="AM16" s="23" t="s">
        <v>185</v>
      </c>
      <c r="AN16" s="23" t="s">
        <v>186</v>
      </c>
      <c r="AO16" s="78" t="s">
        <v>187</v>
      </c>
    </row>
    <row r="17" spans="2:41" ht="18.75">
      <c r="B17" s="80" t="str">
        <f>B54</f>
        <v>No Cooling and No Heating</v>
      </c>
      <c r="C17" s="20">
        <v>4001.5533270000064</v>
      </c>
      <c r="D17" s="20">
        <v>211.37254618630104</v>
      </c>
      <c r="E17" s="20">
        <v>34791.114787819904</v>
      </c>
      <c r="F17" s="26">
        <v>2.2396036190137338</v>
      </c>
      <c r="G17" s="13"/>
      <c r="H17" s="20">
        <v>3984.2219690000029</v>
      </c>
      <c r="I17" s="20">
        <v>204.33867302550138</v>
      </c>
      <c r="J17" s="20">
        <v>34028.590451853808</v>
      </c>
      <c r="K17" s="26">
        <v>2.1957582243080394</v>
      </c>
      <c r="L17" s="14"/>
      <c r="M17" s="20">
        <v>4003.0420180000333</v>
      </c>
      <c r="N17" s="20">
        <v>204.14389358510059</v>
      </c>
      <c r="O17" s="20">
        <v>34073.329149808691</v>
      </c>
      <c r="P17" s="26">
        <v>2.1999317019042617</v>
      </c>
      <c r="Q17" s="14"/>
      <c r="R17" s="20">
        <v>4024.0058710000067</v>
      </c>
      <c r="S17" s="20">
        <v>203.04687572090128</v>
      </c>
      <c r="T17" s="20">
        <v>34035.158964764094</v>
      </c>
      <c r="U17" s="26">
        <v>2.2005441614696895</v>
      </c>
      <c r="V17" s="13"/>
      <c r="W17" s="20">
        <v>4103.4639209999996</v>
      </c>
      <c r="X17" s="20">
        <v>203.72802520910153</v>
      </c>
      <c r="Y17" s="20">
        <v>34374.395904311095</v>
      </c>
      <c r="Z17" s="26">
        <v>2.2263253062289889</v>
      </c>
      <c r="AA17" s="14"/>
      <c r="AB17" s="20">
        <v>4165.2048619999705</v>
      </c>
      <c r="AC17" s="20">
        <v>208.84325286550131</v>
      </c>
      <c r="AD17" s="20">
        <v>35096.58740437471</v>
      </c>
      <c r="AE17" s="26">
        <v>2.2748557460376344</v>
      </c>
      <c r="AF17" s="14"/>
      <c r="AG17" s="20">
        <v>3938.7965899999972</v>
      </c>
      <c r="AH17" s="20">
        <v>163.14461662900129</v>
      </c>
      <c r="AI17" s="20">
        <v>29754.187059502721</v>
      </c>
      <c r="AJ17" s="26">
        <v>1.9596812848312586</v>
      </c>
      <c r="AK17" s="14"/>
      <c r="AL17" s="20">
        <v>4512.2197530000021</v>
      </c>
      <c r="AM17" s="20">
        <v>247.39050359140094</v>
      </c>
      <c r="AN17" s="20">
        <v>40135.375867141527</v>
      </c>
      <c r="AO17" s="26">
        <v>2.5774525299689874</v>
      </c>
    </row>
    <row r="18" spans="2:41" ht="18.75">
      <c r="B18" s="80" t="str">
        <f t="shared" ref="B18:B26" si="1">B55</f>
        <v>No Cooling with Wall Furnace</v>
      </c>
      <c r="C18" s="20">
        <v>4001.5533270000064</v>
      </c>
      <c r="D18" s="20">
        <v>425.02844653400183</v>
      </c>
      <c r="E18" s="20">
        <v>56156.704822589985</v>
      </c>
      <c r="F18" s="26">
        <v>3.3947264749381096</v>
      </c>
      <c r="G18" s="14"/>
      <c r="H18" s="20">
        <v>3984.2219690000029</v>
      </c>
      <c r="I18" s="20">
        <v>386.26775393200131</v>
      </c>
      <c r="J18" s="20">
        <v>52221.498542503796</v>
      </c>
      <c r="K18" s="26">
        <v>3.1793511846260838</v>
      </c>
      <c r="L18" s="14"/>
      <c r="M18" s="20">
        <v>4003.0420180000333</v>
      </c>
      <c r="N18" s="20">
        <v>416.26398804700119</v>
      </c>
      <c r="O18" s="20">
        <v>55285.33859599875</v>
      </c>
      <c r="P18" s="26">
        <v>3.3467512791545539</v>
      </c>
      <c r="Q18" s="14"/>
      <c r="R18" s="20">
        <v>4024.0058710000067</v>
      </c>
      <c r="S18" s="20">
        <v>452.0761502270023</v>
      </c>
      <c r="T18" s="20">
        <v>58938.086415374193</v>
      </c>
      <c r="U18" s="26">
        <v>3.5469118784769442</v>
      </c>
      <c r="V18" s="14"/>
      <c r="W18" s="20">
        <v>4103.4639209999996</v>
      </c>
      <c r="X18" s="20">
        <v>600.76083491000304</v>
      </c>
      <c r="Y18" s="20">
        <v>74077.676874401237</v>
      </c>
      <c r="Z18" s="26">
        <v>4.3728687543201881</v>
      </c>
      <c r="AA18" s="14"/>
      <c r="AB18" s="20">
        <v>4165.2048619999705</v>
      </c>
      <c r="AC18" s="20">
        <v>676.3596082260035</v>
      </c>
      <c r="AD18" s="20">
        <v>81848.222940424923</v>
      </c>
      <c r="AE18" s="26">
        <v>4.8024659206994187</v>
      </c>
      <c r="AF18" s="14"/>
      <c r="AG18" s="20">
        <v>3938.7965899999972</v>
      </c>
      <c r="AH18" s="20">
        <v>260.95579147800146</v>
      </c>
      <c r="AI18" s="20">
        <v>39535.304544402738</v>
      </c>
      <c r="AJ18" s="26">
        <v>2.4884938448823757</v>
      </c>
      <c r="AK18" s="14"/>
      <c r="AL18" s="20">
        <v>4512.2197530000021</v>
      </c>
      <c r="AM18" s="20">
        <v>1200.9586089129912</v>
      </c>
      <c r="AN18" s="20">
        <v>135492.18639930055</v>
      </c>
      <c r="AO18" s="26">
        <v>7.7328838161863658</v>
      </c>
    </row>
    <row r="19" spans="2:41" ht="18.75">
      <c r="B19" s="80" t="str">
        <f t="shared" si="1"/>
        <v>No Cooling with 80 AFUE Furnace</v>
      </c>
      <c r="C19" s="20">
        <v>4048.9990270000367</v>
      </c>
      <c r="D19" s="20">
        <v>401.61002434100419</v>
      </c>
      <c r="E19" s="20">
        <v>53976.753974088322</v>
      </c>
      <c r="F19" s="26">
        <v>3.2828103924267227</v>
      </c>
      <c r="G19" s="14"/>
      <c r="H19" s="20">
        <v>4023.0852720000253</v>
      </c>
      <c r="I19" s="20">
        <v>363.3420618090002</v>
      </c>
      <c r="J19" s="20">
        <v>50061.536360902188</v>
      </c>
      <c r="K19" s="26">
        <v>3.0672439178726747</v>
      </c>
      <c r="L19" s="14"/>
      <c r="M19" s="20">
        <v>4048.8799160000117</v>
      </c>
      <c r="N19" s="20">
        <v>389.17076117000062</v>
      </c>
      <c r="O19" s="20">
        <v>52732.421233580346</v>
      </c>
      <c r="P19" s="26">
        <v>3.2140691495702129</v>
      </c>
      <c r="Q19" s="14"/>
      <c r="R19" s="20">
        <v>4076.0172340000086</v>
      </c>
      <c r="S19" s="20">
        <v>416.97811575000196</v>
      </c>
      <c r="T19" s="20">
        <v>55605.753019820986</v>
      </c>
      <c r="U19" s="26">
        <v>3.3728125244835017</v>
      </c>
      <c r="V19" s="14"/>
      <c r="W19" s="20">
        <v>4181.3788789999826</v>
      </c>
      <c r="X19" s="20">
        <v>543.49112489100094</v>
      </c>
      <c r="Y19" s="20">
        <v>68616.5626172911</v>
      </c>
      <c r="Z19" s="26">
        <v>4.0862879816371773</v>
      </c>
      <c r="AA19" s="14"/>
      <c r="AB19" s="20">
        <v>4269.005134999974</v>
      </c>
      <c r="AC19" s="20">
        <v>614.51895788599995</v>
      </c>
      <c r="AD19" s="20">
        <v>76018.338969938806</v>
      </c>
      <c r="AE19" s="26">
        <v>4.4995756284536288</v>
      </c>
      <c r="AF19" s="14"/>
      <c r="AG19" s="20">
        <v>3957.1774799999876</v>
      </c>
      <c r="AH19" s="20">
        <v>243.7012468260001</v>
      </c>
      <c r="AI19" s="20">
        <v>37872.568249207165</v>
      </c>
      <c r="AJ19" s="26">
        <v>2.4008851313966919</v>
      </c>
      <c r="AK19" s="14"/>
      <c r="AL19" s="20">
        <v>4824.5937079999958</v>
      </c>
      <c r="AM19" s="20">
        <v>1153.8883894599885</v>
      </c>
      <c r="AN19" s="20">
        <v>131851.02812081395</v>
      </c>
      <c r="AO19" s="26">
        <v>7.5681727508265517</v>
      </c>
    </row>
    <row r="20" spans="2:41" ht="18.75">
      <c r="B20" s="80" t="str">
        <f t="shared" si="1"/>
        <v>Standard AC Window Unit and Wall Furnace</v>
      </c>
      <c r="C20" s="20">
        <v>8479.6943550000015</v>
      </c>
      <c r="D20" s="20">
        <v>425.02844653400183</v>
      </c>
      <c r="E20" s="20">
        <v>71436.748949869885</v>
      </c>
      <c r="F20" s="26">
        <v>4.6267834289062337</v>
      </c>
      <c r="G20" s="15"/>
      <c r="H20" s="20">
        <v>9171.609191000005</v>
      </c>
      <c r="I20" s="20">
        <v>386.26775393200131</v>
      </c>
      <c r="J20" s="20">
        <v>69921.58997817889</v>
      </c>
      <c r="K20" s="26">
        <v>4.6312785795870282</v>
      </c>
      <c r="L20" s="15"/>
      <c r="M20" s="20">
        <v>9466.9015229999732</v>
      </c>
      <c r="N20" s="20">
        <v>416.26398804700119</v>
      </c>
      <c r="O20" s="20">
        <v>73928.792167389242</v>
      </c>
      <c r="P20" s="26">
        <v>4.9272226780372304</v>
      </c>
      <c r="Q20" s="15"/>
      <c r="R20" s="20">
        <v>9869.6441949999953</v>
      </c>
      <c r="S20" s="20">
        <v>452.0761502270023</v>
      </c>
      <c r="T20" s="20">
        <v>78884.222766227511</v>
      </c>
      <c r="U20" s="26">
        <v>5.2333388128213016</v>
      </c>
      <c r="V20" s="15"/>
      <c r="W20" s="20">
        <v>11693.467745999955</v>
      </c>
      <c r="X20" s="20">
        <v>600.76083491000304</v>
      </c>
      <c r="Y20" s="20">
        <v>99975.832525836595</v>
      </c>
      <c r="Z20" s="26">
        <v>6.5459338913986524</v>
      </c>
      <c r="AA20" s="15"/>
      <c r="AB20" s="20">
        <v>11588.324004000011</v>
      </c>
      <c r="AC20" s="20">
        <v>676.3596082260035</v>
      </c>
      <c r="AD20" s="20">
        <v>107176.94468960894</v>
      </c>
      <c r="AE20" s="26">
        <v>6.8963847939735263</v>
      </c>
      <c r="AF20" s="15"/>
      <c r="AG20" s="20">
        <v>14227.806829999907</v>
      </c>
      <c r="AH20" s="20">
        <v>260.95579147800146</v>
      </c>
      <c r="AI20" s="20">
        <v>74642.847944716021</v>
      </c>
      <c r="AJ20" s="26">
        <v>5.2469995146148154</v>
      </c>
      <c r="AK20" s="15"/>
      <c r="AL20" s="20">
        <v>9132.4979550000717</v>
      </c>
      <c r="AM20" s="20">
        <v>1200.9586089129912</v>
      </c>
      <c r="AN20" s="20">
        <v>151257.22246347307</v>
      </c>
      <c r="AO20" s="26">
        <v>9.1201480995226163</v>
      </c>
    </row>
    <row r="21" spans="2:41" ht="18.75">
      <c r="B21" s="80" t="str">
        <f t="shared" si="1"/>
        <v>Gas Furnace Split System: 10 SEER, 80 AFUE Furnace</v>
      </c>
      <c r="C21" s="20">
        <v>7894.703297999964</v>
      </c>
      <c r="D21" s="20">
        <v>401.61002434100419</v>
      </c>
      <c r="E21" s="20">
        <v>67098.835345338011</v>
      </c>
      <c r="F21" s="26">
        <v>4.3337213208810361</v>
      </c>
      <c r="G21" s="15"/>
      <c r="H21" s="20">
        <v>9261.9305419999764</v>
      </c>
      <c r="I21" s="20">
        <v>363.3420618090002</v>
      </c>
      <c r="J21" s="20">
        <v>67937.209860479823</v>
      </c>
      <c r="K21" s="26">
        <v>4.5301666888513985</v>
      </c>
      <c r="L21" s="15"/>
      <c r="M21" s="20">
        <v>10027.136852000032</v>
      </c>
      <c r="N21" s="20">
        <v>389.17076117000062</v>
      </c>
      <c r="O21" s="20">
        <v>73131.070855183454</v>
      </c>
      <c r="P21" s="26">
        <v>4.9461983106091418</v>
      </c>
      <c r="Q21" s="15"/>
      <c r="R21" s="20">
        <v>11033.825077000014</v>
      </c>
      <c r="S21" s="20">
        <v>416.97811575000196</v>
      </c>
      <c r="T21" s="20">
        <v>79346.767473235028</v>
      </c>
      <c r="U21" s="26">
        <v>5.387295303750304</v>
      </c>
      <c r="V21" s="15"/>
      <c r="W21" s="20">
        <v>13841.890400999973</v>
      </c>
      <c r="X21" s="20">
        <v>543.49112489100094</v>
      </c>
      <c r="Y21" s="20">
        <v>101579.58040196815</v>
      </c>
      <c r="Z21" s="26">
        <v>6.8882488472436991</v>
      </c>
      <c r="AA21" s="15"/>
      <c r="AB21" s="20">
        <v>13319.694930999975</v>
      </c>
      <c r="AC21" s="20">
        <v>614.51895788599995</v>
      </c>
      <c r="AD21" s="20">
        <v>106900.55965046225</v>
      </c>
      <c r="AE21" s="26">
        <v>7.0754471280280544</v>
      </c>
      <c r="AF21" s="15"/>
      <c r="AG21" s="20">
        <v>22672.811242000087</v>
      </c>
      <c r="AH21" s="20">
        <v>243.7012468260001</v>
      </c>
      <c r="AI21" s="20">
        <v>101732.93083387818</v>
      </c>
      <c r="AJ21" s="26">
        <v>7.5169706651877757</v>
      </c>
      <c r="AK21" s="15"/>
      <c r="AL21" s="20">
        <v>7962.2515820000117</v>
      </c>
      <c r="AM21" s="20">
        <v>1153.8883894599885</v>
      </c>
      <c r="AN21" s="20">
        <v>142557.15605900437</v>
      </c>
      <c r="AO21" s="26">
        <v>8.5072858624044727</v>
      </c>
    </row>
    <row r="22" spans="2:41" ht="18.75">
      <c r="B22" s="80" t="str">
        <f t="shared" si="1"/>
        <v>Gas Furnace Split System: 12 SEER, 80 AFUE Furnace</v>
      </c>
      <c r="C22" s="20">
        <v>7688.0049299999673</v>
      </c>
      <c r="D22" s="20">
        <v>401.61002434100419</v>
      </c>
      <c r="E22" s="20">
        <v>66393.551575950507</v>
      </c>
      <c r="F22" s="26">
        <v>4.2773457229215719</v>
      </c>
      <c r="G22" s="15"/>
      <c r="H22" s="20">
        <v>8978.0227649999943</v>
      </c>
      <c r="I22" s="20">
        <v>363.3420618090002</v>
      </c>
      <c r="J22" s="20">
        <v>66968.476778267097</v>
      </c>
      <c r="K22" s="26">
        <v>4.4509043856044848</v>
      </c>
      <c r="L22" s="15"/>
      <c r="M22" s="20">
        <v>9699.7357600000159</v>
      </c>
      <c r="N22" s="20">
        <v>389.17076117000062</v>
      </c>
      <c r="O22" s="20">
        <v>72013.932493126515</v>
      </c>
      <c r="P22" s="26">
        <v>4.8512123754680276</v>
      </c>
      <c r="Q22" s="15"/>
      <c r="R22" s="20">
        <v>10649.355152000044</v>
      </c>
      <c r="S22" s="20">
        <v>416.97811575000196</v>
      </c>
      <c r="T22" s="20">
        <v>78034.902263345633</v>
      </c>
      <c r="U22" s="26">
        <v>5.2758320666518648</v>
      </c>
      <c r="V22" s="15"/>
      <c r="W22" s="20">
        <v>13304.767909999988</v>
      </c>
      <c r="X22" s="20">
        <v>543.49112489100094</v>
      </c>
      <c r="Y22" s="20">
        <v>99746.843265527452</v>
      </c>
      <c r="Z22" s="26">
        <v>6.7319294020668421</v>
      </c>
      <c r="AA22" s="15"/>
      <c r="AB22" s="20">
        <v>12815.730395000004</v>
      </c>
      <c r="AC22" s="20">
        <v>614.51895788599995</v>
      </c>
      <c r="AD22" s="20">
        <v>105180.96209859531</v>
      </c>
      <c r="AE22" s="26">
        <v>6.9317883280101267</v>
      </c>
      <c r="AF22" s="15"/>
      <c r="AG22" s="20">
        <v>21611.942425000114</v>
      </c>
      <c r="AH22" s="20">
        <v>243.7012468260001</v>
      </c>
      <c r="AI22" s="20">
        <v>98113.097908639902</v>
      </c>
      <c r="AJ22" s="26">
        <v>7.2259242345492991</v>
      </c>
      <c r="AK22" s="15"/>
      <c r="AL22" s="20">
        <v>7794.5143120000048</v>
      </c>
      <c r="AM22" s="20">
        <v>1153.8883894599885</v>
      </c>
      <c r="AN22" s="20">
        <v>141984.81301054655</v>
      </c>
      <c r="AO22" s="26">
        <v>8.4571093243341267</v>
      </c>
    </row>
    <row r="23" spans="2:41" ht="18.75">
      <c r="B23" s="80" t="str">
        <f t="shared" si="1"/>
        <v>Gas Furnace Split System: 13 SEER, 80 AFUE Furnace</v>
      </c>
      <c r="C23" s="20">
        <v>7202.252062999939</v>
      </c>
      <c r="D23" s="20">
        <v>401.60849384200287</v>
      </c>
      <c r="E23" s="20">
        <v>64735.941738444897</v>
      </c>
      <c r="F23" s="26">
        <v>4.1465924372999865</v>
      </c>
      <c r="G23" s="15"/>
      <c r="H23" s="20">
        <v>8320.3258909999422</v>
      </c>
      <c r="I23" s="20">
        <v>363.34644450900004</v>
      </c>
      <c r="J23" s="20">
        <v>64724.761236616549</v>
      </c>
      <c r="K23" s="26">
        <v>4.2710839429135437</v>
      </c>
      <c r="L23" s="15"/>
      <c r="M23" s="20">
        <v>8967.6441959999884</v>
      </c>
      <c r="N23" s="20">
        <v>389.17043044500099</v>
      </c>
      <c r="O23" s="20">
        <v>69515.900511439497</v>
      </c>
      <c r="P23" s="26">
        <v>4.6451336008466937</v>
      </c>
      <c r="Q23" s="15"/>
      <c r="R23" s="20">
        <v>9766.9222190000182</v>
      </c>
      <c r="S23" s="20">
        <v>416.98624900800303</v>
      </c>
      <c r="T23" s="20">
        <v>75024.730881139025</v>
      </c>
      <c r="U23" s="26">
        <v>5.026792603836105</v>
      </c>
      <c r="V23" s="15"/>
      <c r="W23" s="20">
        <v>12098.840725999939</v>
      </c>
      <c r="X23" s="20">
        <v>543.49989673000073</v>
      </c>
      <c r="Y23" s="20">
        <v>95632.928067813511</v>
      </c>
      <c r="Z23" s="26">
        <v>6.3931417821864693</v>
      </c>
      <c r="AA23" s="15"/>
      <c r="AB23" s="20">
        <v>11696.39602899997</v>
      </c>
      <c r="AC23" s="20">
        <v>614.52692716599972</v>
      </c>
      <c r="AD23" s="20">
        <v>101362.43346299193</v>
      </c>
      <c r="AE23" s="26">
        <v>6.6221328132091175</v>
      </c>
      <c r="AF23" s="15"/>
      <c r="AG23" s="20">
        <v>19151.012605000033</v>
      </c>
      <c r="AH23" s="20">
        <v>243.70700936500052</v>
      </c>
      <c r="AI23" s="20">
        <v>89716.637086524861</v>
      </c>
      <c r="AJ23" s="26">
        <v>6.567759520749596</v>
      </c>
      <c r="AK23" s="15"/>
      <c r="AL23" s="20">
        <v>7442.5319320000244</v>
      </c>
      <c r="AM23" s="20">
        <v>1153.8871747239893</v>
      </c>
      <c r="AN23" s="20">
        <v>140783.67837885348</v>
      </c>
      <c r="AO23" s="26">
        <v>8.3552725539895309</v>
      </c>
    </row>
    <row r="24" spans="2:41" ht="18.75">
      <c r="B24" s="80" t="str">
        <f t="shared" si="1"/>
        <v>Gas Furnace Split System: 14 SEER, 80 AFUE Furnace</v>
      </c>
      <c r="C24" s="20">
        <v>6819.3196779999589</v>
      </c>
      <c r="D24" s="20">
        <v>401.60849384200287</v>
      </c>
      <c r="E24" s="20">
        <v>63429.322830291065</v>
      </c>
      <c r="F24" s="26">
        <v>4.041916742301952</v>
      </c>
      <c r="G24" s="15"/>
      <c r="H24" s="20">
        <v>7793.5853379999617</v>
      </c>
      <c r="I24" s="20">
        <v>363.34644450900004</v>
      </c>
      <c r="J24" s="20">
        <v>62927.448726103197</v>
      </c>
      <c r="K24" s="26">
        <v>4.1235637900178617</v>
      </c>
      <c r="L24" s="15"/>
      <c r="M24" s="20">
        <v>8357.5346239999544</v>
      </c>
      <c r="N24" s="20">
        <v>389.17043044500099</v>
      </c>
      <c r="O24" s="20">
        <v>67434.121236435298</v>
      </c>
      <c r="P24" s="26">
        <v>4.4673728593193287</v>
      </c>
      <c r="Q24" s="15"/>
      <c r="R24" s="20">
        <v>9053.9563650000564</v>
      </c>
      <c r="S24" s="20">
        <v>416.98624900800303</v>
      </c>
      <c r="T24" s="20">
        <v>72591.991572071594</v>
      </c>
      <c r="U24" s="26">
        <v>4.819286813877774</v>
      </c>
      <c r="V24" s="15"/>
      <c r="W24" s="20">
        <v>11100.042135999984</v>
      </c>
      <c r="X24" s="20">
        <v>543.49989673000073</v>
      </c>
      <c r="Y24" s="20">
        <v>92224.887446931069</v>
      </c>
      <c r="Z24" s="26">
        <v>6.101051201406543</v>
      </c>
      <c r="AA24" s="15"/>
      <c r="AB24" s="20">
        <v>10757.877661000004</v>
      </c>
      <c r="AC24" s="20">
        <v>614.52692716599972</v>
      </c>
      <c r="AD24" s="20">
        <v>98160.077398804526</v>
      </c>
      <c r="AE24" s="26">
        <v>6.3534758051883751</v>
      </c>
      <c r="AF24" s="15"/>
      <c r="AG24" s="20">
        <v>17192.889482999984</v>
      </c>
      <c r="AH24" s="20">
        <v>243.70700936500052</v>
      </c>
      <c r="AI24" s="20">
        <v>83035.246857023623</v>
      </c>
      <c r="AJ24" s="26">
        <v>6.0286182908520534</v>
      </c>
      <c r="AK24" s="15"/>
      <c r="AL24" s="20">
        <v>7126.4407450000008</v>
      </c>
      <c r="AM24" s="20">
        <v>1153.8871747239893</v>
      </c>
      <c r="AN24" s="20">
        <v>139705.13099604324</v>
      </c>
      <c r="AO24" s="26">
        <v>8.2602993366556579</v>
      </c>
    </row>
    <row r="25" spans="2:41" ht="18.75">
      <c r="B25" s="80" t="str">
        <f t="shared" si="1"/>
        <v>Gas Furnace Split System: 15 SEER, 80 AFUE Furnace</v>
      </c>
      <c r="C25" s="20">
        <v>6709.4396009999482</v>
      </c>
      <c r="D25" s="20">
        <v>401.60849384200287</v>
      </c>
      <c r="E25" s="20">
        <v>63054.396624356246</v>
      </c>
      <c r="F25" s="26">
        <v>4.0118806965515672</v>
      </c>
      <c r="G25" s="15"/>
      <c r="H25" s="20">
        <v>7642.4401199999402</v>
      </c>
      <c r="I25" s="20">
        <v>363.34644450900004</v>
      </c>
      <c r="J25" s="20">
        <v>62411.720081956606</v>
      </c>
      <c r="K25" s="26">
        <v>4.0812336839335304</v>
      </c>
      <c r="L25" s="15"/>
      <c r="M25" s="20">
        <v>8182.4676789999721</v>
      </c>
      <c r="N25" s="20">
        <v>389.17043044500099</v>
      </c>
      <c r="O25" s="20">
        <v>66836.76831072307</v>
      </c>
      <c r="P25" s="26">
        <v>4.4163656140332881</v>
      </c>
      <c r="Q25" s="15"/>
      <c r="R25" s="20">
        <v>8849.3746969999993</v>
      </c>
      <c r="S25" s="20">
        <v>416.98624900800303</v>
      </c>
      <c r="T25" s="20">
        <v>71893.930279421882</v>
      </c>
      <c r="U25" s="26">
        <v>4.7597441236998268</v>
      </c>
      <c r="V25" s="15"/>
      <c r="W25" s="20">
        <v>10813.442368999951</v>
      </c>
      <c r="X25" s="20">
        <v>543.49989673000073</v>
      </c>
      <c r="Y25" s="20">
        <v>91246.968917959573</v>
      </c>
      <c r="Z25" s="26">
        <v>6.0172374533541637</v>
      </c>
      <c r="AA25" s="15"/>
      <c r="AB25" s="20">
        <v>10488.57526199998</v>
      </c>
      <c r="AC25" s="20">
        <v>614.52692716599972</v>
      </c>
      <c r="AD25" s="20">
        <v>97241.179911080588</v>
      </c>
      <c r="AE25" s="26">
        <v>6.2763862391297982</v>
      </c>
      <c r="AF25" s="15"/>
      <c r="AG25" s="20">
        <v>16631.017942999944</v>
      </c>
      <c r="AH25" s="20">
        <v>243.70700936500052</v>
      </c>
      <c r="AI25" s="20">
        <v>81118.062500527885</v>
      </c>
      <c r="AJ25" s="26">
        <v>5.8739149220166373</v>
      </c>
      <c r="AK25" s="15"/>
      <c r="AL25" s="20">
        <v>7035.7399890000197</v>
      </c>
      <c r="AM25" s="20">
        <v>1153.8871747239893</v>
      </c>
      <c r="AN25" s="20">
        <v>139395.64731846546</v>
      </c>
      <c r="AO25" s="26">
        <v>8.2330472676793178</v>
      </c>
    </row>
    <row r="26" spans="2:41" ht="18.75">
      <c r="B26" s="80" t="str">
        <f t="shared" si="1"/>
        <v>Gas Furnace Split System: 16 SEER, 80 AFUE Furnace</v>
      </c>
      <c r="C26" s="20">
        <v>6594.0654779999495</v>
      </c>
      <c r="D26" s="20">
        <v>401.60849384200287</v>
      </c>
      <c r="E26" s="20">
        <v>62660.723964303033</v>
      </c>
      <c r="F26" s="26">
        <v>3.9803427959958002</v>
      </c>
      <c r="G26" s="15"/>
      <c r="H26" s="20">
        <v>7483.7377339999593</v>
      </c>
      <c r="I26" s="20">
        <v>363.34644450900004</v>
      </c>
      <c r="J26" s="20">
        <v>61870.205322590627</v>
      </c>
      <c r="K26" s="26">
        <v>4.0367871389752477</v>
      </c>
      <c r="L26" s="15"/>
      <c r="M26" s="20">
        <v>7998.6468509999559</v>
      </c>
      <c r="N26" s="20">
        <v>389.17043044500099</v>
      </c>
      <c r="O26" s="20">
        <v>66209.545910671091</v>
      </c>
      <c r="P26" s="26">
        <v>4.3628078244963797</v>
      </c>
      <c r="Q26" s="15"/>
      <c r="R26" s="20">
        <v>8634.5644240000111</v>
      </c>
      <c r="S26" s="20">
        <v>416.98624900800303</v>
      </c>
      <c r="T26" s="20">
        <v>71160.96755450769</v>
      </c>
      <c r="U26" s="26">
        <v>4.6972244752078183</v>
      </c>
      <c r="V26" s="15"/>
      <c r="W26" s="20">
        <v>10512.51335099997</v>
      </c>
      <c r="X26" s="20">
        <v>543.49989673000073</v>
      </c>
      <c r="Y26" s="20">
        <v>90220.156978481114</v>
      </c>
      <c r="Z26" s="26">
        <v>5.9292331924779003</v>
      </c>
      <c r="AA26" s="15"/>
      <c r="AB26" s="20">
        <v>10205.807780999983</v>
      </c>
      <c r="AC26" s="20">
        <v>614.52692716599972</v>
      </c>
      <c r="AD26" s="20">
        <v>96276.337678461248</v>
      </c>
      <c r="AE26" s="26">
        <v>6.1954421477736163</v>
      </c>
      <c r="AF26" s="15"/>
      <c r="AG26" s="20">
        <v>16041.052987999889</v>
      </c>
      <c r="AH26" s="20">
        <v>243.70700936500052</v>
      </c>
      <c r="AI26" s="20">
        <v>79105.019478973991</v>
      </c>
      <c r="AJ26" s="26">
        <v>5.7114764290828557</v>
      </c>
      <c r="AK26" s="15"/>
      <c r="AL26" s="20">
        <v>6940.5044470000157</v>
      </c>
      <c r="AM26" s="20">
        <v>1153.8871747239893</v>
      </c>
      <c r="AN26" s="20">
        <v>139070.69031618556</v>
      </c>
      <c r="AO26" s="26">
        <v>8.2044326415174229</v>
      </c>
    </row>
    <row r="28" spans="2:41">
      <c r="B28" s="5" t="s">
        <v>73</v>
      </c>
      <c r="C28" s="100" t="s">
        <v>168</v>
      </c>
      <c r="D28" s="100"/>
      <c r="E28" s="100"/>
      <c r="F28" s="100"/>
      <c r="G28" s="81"/>
      <c r="H28" s="100" t="s">
        <v>169</v>
      </c>
      <c r="I28" s="100"/>
      <c r="J28" s="100"/>
      <c r="K28" s="100"/>
      <c r="L28" s="81"/>
      <c r="M28" s="100" t="s">
        <v>170</v>
      </c>
      <c r="N28" s="100"/>
      <c r="O28" s="100"/>
      <c r="P28" s="100"/>
      <c r="Q28" s="13"/>
      <c r="R28" s="100" t="s">
        <v>171</v>
      </c>
      <c r="S28" s="100"/>
      <c r="T28" s="100"/>
      <c r="U28" s="100"/>
      <c r="V28" s="14"/>
      <c r="W28" s="100" t="s">
        <v>172</v>
      </c>
      <c r="X28" s="100"/>
      <c r="Y28" s="100"/>
      <c r="Z28" s="100"/>
      <c r="AA28" s="14"/>
      <c r="AB28" s="100" t="s">
        <v>173</v>
      </c>
      <c r="AC28" s="100"/>
      <c r="AD28" s="100"/>
      <c r="AE28" s="100"/>
      <c r="AF28" s="14"/>
      <c r="AG28" s="100" t="s">
        <v>174</v>
      </c>
      <c r="AH28" s="100"/>
      <c r="AI28" s="100"/>
      <c r="AJ28" s="100"/>
      <c r="AK28" s="14"/>
      <c r="AL28" s="100" t="s">
        <v>175</v>
      </c>
      <c r="AM28" s="100"/>
      <c r="AN28" s="100"/>
      <c r="AO28" s="100"/>
    </row>
    <row r="29" spans="2:41">
      <c r="B29" s="5"/>
      <c r="C29" s="78" t="s">
        <v>184</v>
      </c>
      <c r="D29" s="78" t="s">
        <v>185</v>
      </c>
      <c r="E29" s="78" t="s">
        <v>186</v>
      </c>
      <c r="F29" s="78" t="s">
        <v>187</v>
      </c>
      <c r="G29" s="14"/>
      <c r="H29" s="23" t="s">
        <v>184</v>
      </c>
      <c r="I29" s="23" t="s">
        <v>185</v>
      </c>
      <c r="J29" s="23" t="s">
        <v>186</v>
      </c>
      <c r="K29" s="23" t="s">
        <v>187</v>
      </c>
      <c r="L29" s="14"/>
      <c r="M29" s="23" t="s">
        <v>184</v>
      </c>
      <c r="N29" s="23" t="s">
        <v>185</v>
      </c>
      <c r="O29" s="23" t="s">
        <v>186</v>
      </c>
      <c r="P29" s="23" t="s">
        <v>187</v>
      </c>
      <c r="Q29" s="14"/>
      <c r="R29" s="78" t="s">
        <v>184</v>
      </c>
      <c r="S29" s="78" t="s">
        <v>185</v>
      </c>
      <c r="T29" s="78" t="s">
        <v>186</v>
      </c>
      <c r="U29" s="78" t="s">
        <v>187</v>
      </c>
      <c r="V29" s="14"/>
      <c r="W29" s="78" t="s">
        <v>184</v>
      </c>
      <c r="X29" s="78" t="s">
        <v>185</v>
      </c>
      <c r="Y29" s="78" t="s">
        <v>186</v>
      </c>
      <c r="Z29" s="78" t="s">
        <v>187</v>
      </c>
      <c r="AA29" s="14"/>
      <c r="AB29" s="78" t="s">
        <v>184</v>
      </c>
      <c r="AC29" s="78" t="s">
        <v>185</v>
      </c>
      <c r="AD29" s="78" t="s">
        <v>186</v>
      </c>
      <c r="AE29" s="78" t="s">
        <v>187</v>
      </c>
      <c r="AF29" s="14"/>
      <c r="AG29" s="78" t="s">
        <v>184</v>
      </c>
      <c r="AH29" s="78" t="s">
        <v>185</v>
      </c>
      <c r="AI29" s="78" t="s">
        <v>186</v>
      </c>
      <c r="AJ29" s="78" t="s">
        <v>187</v>
      </c>
      <c r="AK29" s="14"/>
      <c r="AL29" s="78" t="s">
        <v>184</v>
      </c>
      <c r="AM29" s="78" t="s">
        <v>185</v>
      </c>
      <c r="AN29" s="78" t="s">
        <v>186</v>
      </c>
      <c r="AO29" s="78" t="s">
        <v>187</v>
      </c>
    </row>
    <row r="30" spans="2:41" ht="18.75">
      <c r="B30" s="80" t="str">
        <f>B54</f>
        <v>No Cooling and No Heating</v>
      </c>
      <c r="C30" s="20">
        <v>4008.6165000000192</v>
      </c>
      <c r="D30" s="20">
        <v>211.37359525560066</v>
      </c>
      <c r="E30" s="20">
        <v>34815.320229870136</v>
      </c>
      <c r="F30" s="26">
        <v>2.2407397770793254</v>
      </c>
      <c r="G30" s="13"/>
      <c r="H30" s="20">
        <v>3996.2301880000186</v>
      </c>
      <c r="I30" s="20">
        <v>204.33341275960191</v>
      </c>
      <c r="J30" s="20">
        <v>34069.038149642576</v>
      </c>
      <c r="K30" s="26">
        <v>2.1985701224790937</v>
      </c>
      <c r="L30" s="14"/>
      <c r="M30" s="20">
        <v>4002.3462769999928</v>
      </c>
      <c r="N30" s="20">
        <v>204.1416941741011</v>
      </c>
      <c r="O30" s="20">
        <v>34070.735243012867</v>
      </c>
      <c r="P30" s="26">
        <v>2.1990106629039214</v>
      </c>
      <c r="Q30" s="14"/>
      <c r="R30" s="20">
        <v>4018.3307449999761</v>
      </c>
      <c r="S30" s="20">
        <v>203.04480891830076</v>
      </c>
      <c r="T30" s="20">
        <v>34015.587960074292</v>
      </c>
      <c r="U30" s="26">
        <v>2.1983266767234824</v>
      </c>
      <c r="V30" s="13"/>
      <c r="W30" s="20">
        <v>4078.1138140000194</v>
      </c>
      <c r="X30" s="20">
        <v>203.71655830290172</v>
      </c>
      <c r="Y30" s="20">
        <v>34286.751099592198</v>
      </c>
      <c r="Z30" s="26">
        <v>2.2180108674559942</v>
      </c>
      <c r="AA30" s="14"/>
      <c r="AB30" s="20">
        <v>4121.8691430000345</v>
      </c>
      <c r="AC30" s="20">
        <v>208.82636728980103</v>
      </c>
      <c r="AD30" s="20">
        <v>34947.031306576238</v>
      </c>
      <c r="AE30" s="26">
        <v>2.2608884394693258</v>
      </c>
      <c r="AF30" s="14"/>
      <c r="AG30" s="20">
        <v>3949.0571489999866</v>
      </c>
      <c r="AH30" s="20">
        <v>163.14453186230142</v>
      </c>
      <c r="AI30" s="20">
        <v>29789.189046618958</v>
      </c>
      <c r="AJ30" s="26">
        <v>1.9619069677473697</v>
      </c>
      <c r="AK30" s="14"/>
      <c r="AL30" s="20">
        <v>4437.0934979999683</v>
      </c>
      <c r="AM30" s="20">
        <v>247.40057971810009</v>
      </c>
      <c r="AN30" s="20">
        <v>39880.042180075623</v>
      </c>
      <c r="AO30" s="26">
        <v>2.5552547678510571</v>
      </c>
    </row>
    <row r="31" spans="2:41" ht="18.75">
      <c r="B31" s="80" t="str">
        <f t="shared" ref="B31:B39" si="2">B55</f>
        <v>No Cooling with Wall Furnace</v>
      </c>
      <c r="C31" s="20">
        <v>4008.6165000000192</v>
      </c>
      <c r="D31" s="20">
        <v>380.84601701400317</v>
      </c>
      <c r="E31" s="20">
        <v>51762.562405710385</v>
      </c>
      <c r="F31" s="26">
        <v>3.1569862626825973</v>
      </c>
      <c r="G31" s="14"/>
      <c r="H31" s="20">
        <v>3996.2301880000186</v>
      </c>
      <c r="I31" s="20">
        <v>351.12415226100114</v>
      </c>
      <c r="J31" s="20">
        <v>48748.112099782498</v>
      </c>
      <c r="K31" s="26">
        <v>2.992188917748337</v>
      </c>
      <c r="L31" s="14"/>
      <c r="M31" s="20">
        <v>4002.3462769999928</v>
      </c>
      <c r="N31" s="20">
        <v>359.04198963300257</v>
      </c>
      <c r="O31" s="20">
        <v>49560.764788903012</v>
      </c>
      <c r="P31" s="26">
        <v>3.03647347756444</v>
      </c>
      <c r="Q31" s="14"/>
      <c r="R31" s="20">
        <v>4018.3307449999761</v>
      </c>
      <c r="S31" s="20">
        <v>386.10860491000176</v>
      </c>
      <c r="T31" s="20">
        <v>52321.967559244396</v>
      </c>
      <c r="U31" s="26">
        <v>3.1880544328872853</v>
      </c>
      <c r="V31" s="14"/>
      <c r="W31" s="20">
        <v>4078.1138140000194</v>
      </c>
      <c r="X31" s="20">
        <v>498.07591555300223</v>
      </c>
      <c r="Y31" s="20">
        <v>63722.68682460225</v>
      </c>
      <c r="Z31" s="26">
        <v>3.8094540284520622</v>
      </c>
      <c r="AA31" s="14"/>
      <c r="AB31" s="20">
        <v>4121.8691430000345</v>
      </c>
      <c r="AC31" s="20">
        <v>552.07432686700065</v>
      </c>
      <c r="AD31" s="20">
        <v>69271.827264296197</v>
      </c>
      <c r="AE31" s="26">
        <v>4.1166460511794467</v>
      </c>
      <c r="AF31" s="14"/>
      <c r="AG31" s="20">
        <v>3949.0571489999866</v>
      </c>
      <c r="AH31" s="20">
        <v>223.04159275500035</v>
      </c>
      <c r="AI31" s="20">
        <v>35778.895135888844</v>
      </c>
      <c r="AJ31" s="26">
        <v>2.2857382493888174</v>
      </c>
      <c r="AK31" s="14"/>
      <c r="AL31" s="20">
        <v>4437.0934979999683</v>
      </c>
      <c r="AM31" s="20">
        <v>1039.3526749129933</v>
      </c>
      <c r="AN31" s="20">
        <v>119075.25169956493</v>
      </c>
      <c r="AO31" s="26">
        <v>6.8369149722642719</v>
      </c>
    </row>
    <row r="32" spans="2:41" ht="18.75">
      <c r="B32" s="80" t="str">
        <f t="shared" si="2"/>
        <v>No Cooling with 80 AFUE Furnace</v>
      </c>
      <c r="C32" s="20">
        <v>4042.777675000033</v>
      </c>
      <c r="D32" s="20">
        <v>358.25643251600349</v>
      </c>
      <c r="E32" s="20">
        <v>49620.166667574958</v>
      </c>
      <c r="F32" s="26">
        <v>3.0454024849416963</v>
      </c>
      <c r="G32" s="14"/>
      <c r="H32" s="20">
        <v>4025.5184160000022</v>
      </c>
      <c r="I32" s="20">
        <v>330.48885515600051</v>
      </c>
      <c r="J32" s="20">
        <v>46784.517923570296</v>
      </c>
      <c r="K32" s="26">
        <v>2.8895412128968281</v>
      </c>
      <c r="L32" s="14"/>
      <c r="M32" s="20">
        <v>4033.9264969999858</v>
      </c>
      <c r="N32" s="20">
        <v>337.13418961200131</v>
      </c>
      <c r="O32" s="20">
        <v>47477.740918673662</v>
      </c>
      <c r="P32" s="26">
        <v>2.9275337092718998</v>
      </c>
      <c r="Q32" s="14"/>
      <c r="R32" s="20">
        <v>4054.7731179999864</v>
      </c>
      <c r="S32" s="20">
        <v>358.45729714800211</v>
      </c>
      <c r="T32" s="20">
        <v>49681.183261652681</v>
      </c>
      <c r="U32" s="26">
        <v>3.0496076115270769</v>
      </c>
      <c r="V32" s="14"/>
      <c r="W32" s="20">
        <v>4133.5415540000031</v>
      </c>
      <c r="X32" s="20">
        <v>452.91330936000389</v>
      </c>
      <c r="Y32" s="20">
        <v>59395.553414065958</v>
      </c>
      <c r="Z32" s="26">
        <v>3.5816238591604295</v>
      </c>
      <c r="AA32" s="14"/>
      <c r="AB32" s="20">
        <v>4194.6327720000145</v>
      </c>
      <c r="AC32" s="20">
        <v>502.88261559100141</v>
      </c>
      <c r="AD32" s="20">
        <v>64600.935825752269</v>
      </c>
      <c r="AE32" s="26">
        <v>3.8727600313360271</v>
      </c>
      <c r="AF32" s="14"/>
      <c r="AG32" s="20">
        <v>3960.0854620000036</v>
      </c>
      <c r="AH32" s="20">
        <v>212.08640139199954</v>
      </c>
      <c r="AI32" s="20">
        <v>34721.006147508648</v>
      </c>
      <c r="AJ32" s="26">
        <v>2.2299002857508614</v>
      </c>
      <c r="AK32" s="14"/>
      <c r="AL32" s="20">
        <v>4664.9953429999759</v>
      </c>
      <c r="AM32" s="20">
        <v>966.74069751199636</v>
      </c>
      <c r="AN32" s="20">
        <v>112591.68696086358</v>
      </c>
      <c r="AO32" s="26">
        <v>6.5096555180839433</v>
      </c>
    </row>
    <row r="33" spans="2:41" ht="18.75">
      <c r="B33" s="80" t="str">
        <f t="shared" si="2"/>
        <v>Standard AC Window Unit and Wall Furnace</v>
      </c>
      <c r="C33" s="20">
        <v>8108.4619349999812</v>
      </c>
      <c r="D33" s="20">
        <v>380.84601701400317</v>
      </c>
      <c r="E33" s="20">
        <v>65751.809008291151</v>
      </c>
      <c r="F33" s="26">
        <v>4.2852130610114276</v>
      </c>
      <c r="G33" s="15"/>
      <c r="H33" s="20">
        <v>9019.4230449999795</v>
      </c>
      <c r="I33" s="20">
        <v>351.12415226100114</v>
      </c>
      <c r="J33" s="20">
        <v>65887.949374866352</v>
      </c>
      <c r="K33" s="26">
        <v>4.3951411232224089</v>
      </c>
      <c r="L33" s="15"/>
      <c r="M33" s="20">
        <v>9462.8890010000541</v>
      </c>
      <c r="N33" s="20">
        <v>359.04198963300257</v>
      </c>
      <c r="O33" s="20">
        <v>68192.901039172575</v>
      </c>
      <c r="P33" s="26">
        <v>4.6104506165208141</v>
      </c>
      <c r="Q33" s="15"/>
      <c r="R33" s="20">
        <v>9967.7939729999416</v>
      </c>
      <c r="S33" s="20">
        <v>386.10860491000176</v>
      </c>
      <c r="T33" s="20">
        <v>72622.369018032186</v>
      </c>
      <c r="U33" s="26">
        <v>4.8956524426817341</v>
      </c>
      <c r="V33" s="15"/>
      <c r="W33" s="20">
        <v>11905.281200000029</v>
      </c>
      <c r="X33" s="20">
        <v>498.07591555300223</v>
      </c>
      <c r="Y33" s="20">
        <v>90430.077749068325</v>
      </c>
      <c r="Z33" s="26">
        <v>6.0589826246558127</v>
      </c>
      <c r="AA33" s="15"/>
      <c r="AB33" s="20">
        <v>11709.179266999963</v>
      </c>
      <c r="AC33" s="20">
        <v>552.07432686700065</v>
      </c>
      <c r="AD33" s="20">
        <v>95160.791630801308</v>
      </c>
      <c r="AE33" s="26">
        <v>6.266932614559626</v>
      </c>
      <c r="AF33" s="15"/>
      <c r="AG33" s="20">
        <v>15776.557242000021</v>
      </c>
      <c r="AH33" s="20">
        <v>223.04159275500035</v>
      </c>
      <c r="AI33" s="20">
        <v>76135.981303217981</v>
      </c>
      <c r="AJ33" s="26">
        <v>5.4800949349684718</v>
      </c>
      <c r="AK33" s="15"/>
      <c r="AL33" s="20">
        <v>8377.2785000000367</v>
      </c>
      <c r="AM33" s="20">
        <v>1039.3526749129933</v>
      </c>
      <c r="AN33" s="20">
        <v>132519.71455228946</v>
      </c>
      <c r="AO33" s="26">
        <v>8.0186520954187177</v>
      </c>
    </row>
    <row r="34" spans="2:41" ht="18.75">
      <c r="B34" s="80" t="str">
        <f t="shared" si="2"/>
        <v>Gas Furnace Split System: 10 SEER, 80 AFUE Furnace</v>
      </c>
      <c r="C34" s="20">
        <v>7552.0797609999599</v>
      </c>
      <c r="D34" s="20">
        <v>358.25643251600349</v>
      </c>
      <c r="E34" s="20">
        <v>61594.396687298751</v>
      </c>
      <c r="F34" s="26">
        <v>4.0067294910006277</v>
      </c>
      <c r="G34" s="15"/>
      <c r="H34" s="20">
        <v>8809.1476269999839</v>
      </c>
      <c r="I34" s="20">
        <v>330.48885515600051</v>
      </c>
      <c r="J34" s="20">
        <v>63106.930499591777</v>
      </c>
      <c r="K34" s="26">
        <v>4.2238699084651756</v>
      </c>
      <c r="L34" s="15"/>
      <c r="M34" s="20">
        <v>9522.3107730001047</v>
      </c>
      <c r="N34" s="20">
        <v>337.13418961200131</v>
      </c>
      <c r="O34" s="20">
        <v>66204.876442184701</v>
      </c>
      <c r="P34" s="26">
        <v>4.5122636724450338</v>
      </c>
      <c r="Q34" s="15"/>
      <c r="R34" s="20">
        <v>10374.893252999969</v>
      </c>
      <c r="S34" s="20">
        <v>358.45729714800211</v>
      </c>
      <c r="T34" s="20">
        <v>71246.317979091516</v>
      </c>
      <c r="U34" s="26">
        <v>4.8711264704978525</v>
      </c>
      <c r="V34" s="15"/>
      <c r="W34" s="20">
        <v>12797.662924999999</v>
      </c>
      <c r="X34" s="20">
        <v>452.91330936000389</v>
      </c>
      <c r="Y34" s="20">
        <v>88958.748508909892</v>
      </c>
      <c r="Z34" s="26">
        <v>6.0974430021137005</v>
      </c>
      <c r="AA34" s="15"/>
      <c r="AB34" s="20">
        <v>12258.825543000003</v>
      </c>
      <c r="AC34" s="20">
        <v>502.88261559100141</v>
      </c>
      <c r="AD34" s="20">
        <v>92117.090547392174</v>
      </c>
      <c r="AE34" s="26">
        <v>6.1759521079769142</v>
      </c>
      <c r="AF34" s="15"/>
      <c r="AG34" s="20">
        <v>20609.588547999894</v>
      </c>
      <c r="AH34" s="20">
        <v>212.08640139199954</v>
      </c>
      <c r="AI34" s="20">
        <v>91531.441607372311</v>
      </c>
      <c r="AJ34" s="26">
        <v>6.8010011770815151</v>
      </c>
      <c r="AK34" s="15"/>
      <c r="AL34" s="20">
        <v>7369.069297999984</v>
      </c>
      <c r="AM34" s="20">
        <v>966.74069751199636</v>
      </c>
      <c r="AN34" s="20">
        <v>121818.3658656773</v>
      </c>
      <c r="AO34" s="26">
        <v>7.3195381725906499</v>
      </c>
    </row>
    <row r="35" spans="2:41" ht="18.75">
      <c r="B35" s="80" t="str">
        <f t="shared" si="2"/>
        <v>Gas Furnace Split System: 12 SEER, 80 AFUE Furnace</v>
      </c>
      <c r="C35" s="20">
        <v>7363.624313999976</v>
      </c>
      <c r="D35" s="20">
        <v>358.25643251600349</v>
      </c>
      <c r="E35" s="20">
        <v>60951.36031837223</v>
      </c>
      <c r="F35" s="26">
        <v>3.9551904445768713</v>
      </c>
      <c r="G35" s="15"/>
      <c r="H35" s="20">
        <v>8550.3416319999797</v>
      </c>
      <c r="I35" s="20">
        <v>330.48885515600051</v>
      </c>
      <c r="J35" s="20">
        <v>62223.848211812459</v>
      </c>
      <c r="K35" s="26">
        <v>4.1516739572056975</v>
      </c>
      <c r="L35" s="15"/>
      <c r="M35" s="20">
        <v>9222.4573110000583</v>
      </c>
      <c r="N35" s="20">
        <v>337.13418961200131</v>
      </c>
      <c r="O35" s="20">
        <v>65181.734450355871</v>
      </c>
      <c r="P35" s="26">
        <v>4.4255385408890451</v>
      </c>
      <c r="Q35" s="15"/>
      <c r="R35" s="20">
        <v>10026.618788999964</v>
      </c>
      <c r="S35" s="20">
        <v>358.45729714800211</v>
      </c>
      <c r="T35" s="20">
        <v>70057.956749498553</v>
      </c>
      <c r="U35" s="26">
        <v>4.7705767596715694</v>
      </c>
      <c r="V35" s="15"/>
      <c r="W35" s="20">
        <v>12316.993703000046</v>
      </c>
      <c r="X35" s="20">
        <v>452.91330936000389</v>
      </c>
      <c r="Y35" s="20">
        <v>87318.637829754967</v>
      </c>
      <c r="Z35" s="26">
        <v>5.9573669340559183</v>
      </c>
      <c r="AA35" s="15"/>
      <c r="AB35" s="20">
        <v>11810.693622999954</v>
      </c>
      <c r="AC35" s="20">
        <v>502.88261559100141</v>
      </c>
      <c r="AD35" s="20">
        <v>90588.001697883199</v>
      </c>
      <c r="AE35" s="26">
        <v>6.0477316196710467</v>
      </c>
      <c r="AF35" s="15"/>
      <c r="AG35" s="20">
        <v>19667.327255999844</v>
      </c>
      <c r="AH35" s="20">
        <v>212.08640139199954</v>
      </c>
      <c r="AI35" s="20">
        <v>88316.314162487266</v>
      </c>
      <c r="AJ35" s="26">
        <v>6.5413790790007074</v>
      </c>
      <c r="AK35" s="15"/>
      <c r="AL35" s="20">
        <v>7224.6410549999928</v>
      </c>
      <c r="AM35" s="20">
        <v>966.74069751199636</v>
      </c>
      <c r="AN35" s="20">
        <v>121325.55648060731</v>
      </c>
      <c r="AO35" s="26">
        <v>7.2762893448064352</v>
      </c>
    </row>
    <row r="36" spans="2:41" ht="18.75">
      <c r="B36" s="80" t="str">
        <f t="shared" si="2"/>
        <v>Gas Furnace Split System: 13 SEER, 80 AFUE Furnace</v>
      </c>
      <c r="C36" s="20">
        <v>6891.5315739999578</v>
      </c>
      <c r="D36" s="20">
        <v>358.25488925800283</v>
      </c>
      <c r="E36" s="20">
        <v>59340.359470708499</v>
      </c>
      <c r="F36" s="26">
        <v>3.82751199096182</v>
      </c>
      <c r="G36" s="15"/>
      <c r="H36" s="20">
        <v>7920.8163670000122</v>
      </c>
      <c r="I36" s="20">
        <v>330.48279421100142</v>
      </c>
      <c r="J36" s="20">
        <v>60075.213779595564</v>
      </c>
      <c r="K36" s="26">
        <v>3.9791778846041863</v>
      </c>
      <c r="L36" s="15"/>
      <c r="M36" s="20">
        <v>8522.3744230000339</v>
      </c>
      <c r="N36" s="20">
        <v>337.13302403900218</v>
      </c>
      <c r="O36" s="20">
        <v>62792.837067595552</v>
      </c>
      <c r="P36" s="26">
        <v>4.2284552159948543</v>
      </c>
      <c r="Q36" s="15"/>
      <c r="R36" s="20">
        <v>9202.012342999933</v>
      </c>
      <c r="S36" s="20">
        <v>358.4590917180023</v>
      </c>
      <c r="T36" s="20">
        <v>67244.463567844025</v>
      </c>
      <c r="U36" s="26">
        <v>4.5384915427098438</v>
      </c>
      <c r="V36" s="15"/>
      <c r="W36" s="20">
        <v>11216.627327000002</v>
      </c>
      <c r="X36" s="20">
        <v>452.91671311200201</v>
      </c>
      <c r="Y36" s="20">
        <v>83564.374078749999</v>
      </c>
      <c r="Z36" s="26">
        <v>5.6472011520587628</v>
      </c>
      <c r="AA36" s="15"/>
      <c r="AB36" s="20">
        <v>10795.54437399999</v>
      </c>
      <c r="AC36" s="20">
        <v>502.88664719400123</v>
      </c>
      <c r="AD36" s="20">
        <v>87124.573499700447</v>
      </c>
      <c r="AE36" s="26">
        <v>5.7656711096609916</v>
      </c>
      <c r="AF36" s="15"/>
      <c r="AG36" s="20">
        <v>17498.626057999849</v>
      </c>
      <c r="AH36" s="20">
        <v>212.09054169699962</v>
      </c>
      <c r="AI36" s="20">
        <v>80916.816087243569</v>
      </c>
      <c r="AJ36" s="26">
        <v>5.9591695053565088</v>
      </c>
      <c r="AK36" s="15"/>
      <c r="AL36" s="20">
        <v>6878.2531959999551</v>
      </c>
      <c r="AM36" s="20">
        <v>966.73795825899651</v>
      </c>
      <c r="AN36" s="20">
        <v>120143.35868609895</v>
      </c>
      <c r="AO36" s="26">
        <v>7.1751999571036498</v>
      </c>
    </row>
    <row r="37" spans="2:41" ht="18.75">
      <c r="B37" s="80" t="str">
        <f t="shared" si="2"/>
        <v>Gas Furnace Split System: 14 SEER, 80 AFUE Furnace</v>
      </c>
      <c r="C37" s="20">
        <v>6545.9272549999432</v>
      </c>
      <c r="D37" s="20">
        <v>358.25488925800283</v>
      </c>
      <c r="E37" s="20">
        <v>58161.109149675787</v>
      </c>
      <c r="F37" s="26">
        <v>3.7328027386722824</v>
      </c>
      <c r="G37" s="15"/>
      <c r="H37" s="20">
        <v>7444.2598600000229</v>
      </c>
      <c r="I37" s="20">
        <v>330.48279421100142</v>
      </c>
      <c r="J37" s="20">
        <v>58449.136259800624</v>
      </c>
      <c r="K37" s="26">
        <v>3.8458550557288493</v>
      </c>
      <c r="L37" s="15"/>
      <c r="M37" s="20">
        <v>7967.1610809999956</v>
      </c>
      <c r="N37" s="20">
        <v>337.13302403900218</v>
      </c>
      <c r="O37" s="20">
        <v>60898.371414823545</v>
      </c>
      <c r="P37" s="26">
        <v>4.0672357742293572</v>
      </c>
      <c r="Q37" s="15"/>
      <c r="R37" s="20">
        <v>8559.1629559999128</v>
      </c>
      <c r="S37" s="20">
        <v>358.4590917180023</v>
      </c>
      <c r="T37" s="20">
        <v>65050.971460485773</v>
      </c>
      <c r="U37" s="26">
        <v>4.3521904748913638</v>
      </c>
      <c r="V37" s="15"/>
      <c r="W37" s="20">
        <v>10325.302226999989</v>
      </c>
      <c r="X37" s="20">
        <v>452.91671311200201</v>
      </c>
      <c r="Y37" s="20">
        <v>80523.048052035942</v>
      </c>
      <c r="Z37" s="26">
        <v>5.3862416031165505</v>
      </c>
      <c r="AA37" s="15"/>
      <c r="AB37" s="20">
        <v>9963.3626969999459</v>
      </c>
      <c r="AC37" s="20">
        <v>502.88664719400123</v>
      </c>
      <c r="AD37" s="20">
        <v>84285.053112341513</v>
      </c>
      <c r="AE37" s="26">
        <v>5.5265602844695865</v>
      </c>
      <c r="AF37" s="15"/>
      <c r="AG37" s="20">
        <v>15756.887905000058</v>
      </c>
      <c r="AH37" s="20">
        <v>212.09054169699962</v>
      </c>
      <c r="AI37" s="20">
        <v>74973.761665866856</v>
      </c>
      <c r="AJ37" s="26">
        <v>5.4775070797267569</v>
      </c>
      <c r="AK37" s="15"/>
      <c r="AL37" s="20">
        <v>6611.3335509999533</v>
      </c>
      <c r="AM37" s="20">
        <v>966.73795825899651</v>
      </c>
      <c r="AN37" s="20">
        <v>119232.59148860862</v>
      </c>
      <c r="AO37" s="26">
        <v>7.0949518385185373</v>
      </c>
    </row>
    <row r="38" spans="2:41" ht="18.75">
      <c r="B38" s="80" t="str">
        <f t="shared" si="2"/>
        <v>Gas Furnace Split System: 15 SEER, 80 AFUE Furnace</v>
      </c>
      <c r="C38" s="20">
        <v>6446.7582939999402</v>
      </c>
      <c r="D38" s="20">
        <v>358.25488925800283</v>
      </c>
      <c r="E38" s="20">
        <v>57822.730771089235</v>
      </c>
      <c r="F38" s="26">
        <v>3.7056264965947028</v>
      </c>
      <c r="G38" s="15"/>
      <c r="H38" s="20">
        <v>7307.5148710000258</v>
      </c>
      <c r="I38" s="20">
        <v>330.48279421100142</v>
      </c>
      <c r="J38" s="20">
        <v>57982.543213034172</v>
      </c>
      <c r="K38" s="26">
        <v>3.8075988746172644</v>
      </c>
      <c r="L38" s="15"/>
      <c r="M38" s="20">
        <v>7807.8459159999911</v>
      </c>
      <c r="N38" s="20">
        <v>337.13302403900218</v>
      </c>
      <c r="O38" s="20">
        <v>60354.765767720426</v>
      </c>
      <c r="P38" s="26">
        <v>4.0209748066795523</v>
      </c>
      <c r="Q38" s="15"/>
      <c r="R38" s="20">
        <v>8374.701216999958</v>
      </c>
      <c r="S38" s="20">
        <v>358.4590917180023</v>
      </c>
      <c r="T38" s="20">
        <v>64421.562182374466</v>
      </c>
      <c r="U38" s="26">
        <v>4.2987325321192893</v>
      </c>
      <c r="V38" s="15"/>
      <c r="W38" s="20">
        <v>10069.541015000003</v>
      </c>
      <c r="X38" s="20">
        <v>452.91671311200201</v>
      </c>
      <c r="Y38" s="20">
        <v>79650.354990122316</v>
      </c>
      <c r="Z38" s="26">
        <v>5.3113605845200826</v>
      </c>
      <c r="AA38" s="15"/>
      <c r="AB38" s="20">
        <v>9724.5732169999901</v>
      </c>
      <c r="AC38" s="20">
        <v>502.88664719400123</v>
      </c>
      <c r="AD38" s="20">
        <v>83470.269976054464</v>
      </c>
      <c r="AE38" s="26">
        <v>5.4579488749252727</v>
      </c>
      <c r="AF38" s="15"/>
      <c r="AG38" s="20">
        <v>15257.106334999984</v>
      </c>
      <c r="AH38" s="20">
        <v>212.09054169699962</v>
      </c>
      <c r="AI38" s="20">
        <v>73268.436979606806</v>
      </c>
      <c r="AJ38" s="26">
        <v>5.3392968559689811</v>
      </c>
      <c r="AK38" s="15"/>
      <c r="AL38" s="20">
        <v>6534.7422979999601</v>
      </c>
      <c r="AM38" s="20">
        <v>966.73795825899651</v>
      </c>
      <c r="AN38" s="20">
        <v>118971.25141059724</v>
      </c>
      <c r="AO38" s="26">
        <v>7.0719250503680859</v>
      </c>
    </row>
    <row r="39" spans="2:41" ht="18.75">
      <c r="B39" s="80" t="str">
        <f t="shared" si="2"/>
        <v>Gas Furnace Split System: 16 SEER, 80 AFUE Furnace</v>
      </c>
      <c r="C39" s="20">
        <v>6342.6306569999488</v>
      </c>
      <c r="D39" s="20">
        <v>358.25488925800283</v>
      </c>
      <c r="E39" s="20">
        <v>57467.432695776086</v>
      </c>
      <c r="F39" s="26">
        <v>3.6770914312100098</v>
      </c>
      <c r="G39" s="15"/>
      <c r="H39" s="20">
        <v>7163.9327850000145</v>
      </c>
      <c r="I39" s="20">
        <v>330.48279421100142</v>
      </c>
      <c r="J39" s="20">
        <v>57492.621034110096</v>
      </c>
      <c r="K39" s="26">
        <v>3.7674299328980458</v>
      </c>
      <c r="L39" s="15"/>
      <c r="M39" s="20">
        <v>7640.5647140000092</v>
      </c>
      <c r="N39" s="20">
        <v>337.13302403900218</v>
      </c>
      <c r="O39" s="20">
        <v>59783.978887128207</v>
      </c>
      <c r="P39" s="26">
        <v>3.9724007231793586</v>
      </c>
      <c r="Q39" s="15"/>
      <c r="R39" s="20">
        <v>8181.0160680000045</v>
      </c>
      <c r="S39" s="20">
        <v>358.4590917180023</v>
      </c>
      <c r="T39" s="20">
        <v>63760.68133806577</v>
      </c>
      <c r="U39" s="26">
        <v>4.2426015790862213</v>
      </c>
      <c r="V39" s="15"/>
      <c r="W39" s="20">
        <v>9800.9928930000133</v>
      </c>
      <c r="X39" s="20">
        <v>452.91671311200201</v>
      </c>
      <c r="Y39" s="20">
        <v>78734.031201121266</v>
      </c>
      <c r="Z39" s="26">
        <v>5.2327358382932392</v>
      </c>
      <c r="AA39" s="15"/>
      <c r="AB39" s="20">
        <v>9473.8447229999656</v>
      </c>
      <c r="AC39" s="20">
        <v>502.88664719400123</v>
      </c>
      <c r="AD39" s="20">
        <v>82614.749252537222</v>
      </c>
      <c r="AE39" s="26">
        <v>5.3859070403052636</v>
      </c>
      <c r="AF39" s="15"/>
      <c r="AG39" s="20">
        <v>14732.335812000012</v>
      </c>
      <c r="AH39" s="20">
        <v>212.09054169699962</v>
      </c>
      <c r="AI39" s="20">
        <v>71477.846487257688</v>
      </c>
      <c r="AJ39" s="26">
        <v>5.1941761911291326</v>
      </c>
      <c r="AK39" s="15"/>
      <c r="AL39" s="20">
        <v>6454.3213859999569</v>
      </c>
      <c r="AM39" s="20">
        <v>966.73795825899651</v>
      </c>
      <c r="AN39" s="20">
        <v>118696.84399992554</v>
      </c>
      <c r="AO39" s="26">
        <v>7.0477468930246614</v>
      </c>
    </row>
    <row r="41" spans="2:41">
      <c r="B41" s="5" t="s">
        <v>183</v>
      </c>
      <c r="C41" s="100" t="s">
        <v>168</v>
      </c>
      <c r="D41" s="100"/>
      <c r="E41" s="100"/>
      <c r="F41" s="100"/>
      <c r="G41" s="13"/>
      <c r="H41" s="100" t="s">
        <v>169</v>
      </c>
      <c r="I41" s="100"/>
      <c r="J41" s="100"/>
      <c r="K41" s="100"/>
      <c r="L41" s="27"/>
      <c r="M41" s="100" t="s">
        <v>170</v>
      </c>
      <c r="N41" s="100"/>
      <c r="O41" s="100"/>
      <c r="P41" s="100"/>
      <c r="Q41" s="13"/>
      <c r="R41" s="100" t="s">
        <v>171</v>
      </c>
      <c r="S41" s="100"/>
      <c r="T41" s="100"/>
      <c r="U41" s="100"/>
      <c r="V41" s="14"/>
      <c r="W41" s="100" t="s">
        <v>172</v>
      </c>
      <c r="X41" s="100"/>
      <c r="Y41" s="100"/>
      <c r="Z41" s="100"/>
      <c r="AA41" s="14"/>
      <c r="AB41" s="100" t="s">
        <v>173</v>
      </c>
      <c r="AC41" s="100"/>
      <c r="AD41" s="100"/>
      <c r="AE41" s="100"/>
      <c r="AF41" s="14"/>
      <c r="AG41" s="100" t="s">
        <v>174</v>
      </c>
      <c r="AH41" s="100"/>
      <c r="AI41" s="100"/>
      <c r="AJ41" s="100"/>
      <c r="AK41" s="14"/>
      <c r="AL41" s="100" t="s">
        <v>175</v>
      </c>
      <c r="AM41" s="100"/>
      <c r="AN41" s="100"/>
      <c r="AO41" s="100"/>
    </row>
    <row r="42" spans="2:41">
      <c r="B42" s="5"/>
      <c r="C42" s="78" t="s">
        <v>184</v>
      </c>
      <c r="D42" s="78" t="s">
        <v>185</v>
      </c>
      <c r="E42" s="78" t="s">
        <v>188</v>
      </c>
      <c r="F42" s="78" t="s">
        <v>187</v>
      </c>
      <c r="G42" s="14"/>
      <c r="H42" s="78" t="s">
        <v>184</v>
      </c>
      <c r="I42" s="78" t="s">
        <v>185</v>
      </c>
      <c r="J42" s="78" t="s">
        <v>186</v>
      </c>
      <c r="K42" s="78" t="s">
        <v>187</v>
      </c>
      <c r="L42" s="14"/>
      <c r="M42" s="23" t="s">
        <v>184</v>
      </c>
      <c r="N42" s="23" t="s">
        <v>185</v>
      </c>
      <c r="O42" s="23" t="s">
        <v>186</v>
      </c>
      <c r="P42" s="23" t="s">
        <v>187</v>
      </c>
      <c r="Q42" s="14"/>
      <c r="R42" s="78" t="s">
        <v>184</v>
      </c>
      <c r="S42" s="78" t="s">
        <v>185</v>
      </c>
      <c r="T42" s="78" t="s">
        <v>186</v>
      </c>
      <c r="U42" s="78" t="s">
        <v>187</v>
      </c>
      <c r="V42" s="14"/>
      <c r="W42" s="78" t="s">
        <v>184</v>
      </c>
      <c r="X42" s="78" t="s">
        <v>185</v>
      </c>
      <c r="Y42" s="78" t="s">
        <v>186</v>
      </c>
      <c r="Z42" s="78" t="s">
        <v>187</v>
      </c>
      <c r="AA42" s="14"/>
      <c r="AB42" s="78" t="s">
        <v>184</v>
      </c>
      <c r="AC42" s="78" t="s">
        <v>185</v>
      </c>
      <c r="AD42" s="78" t="s">
        <v>186</v>
      </c>
      <c r="AE42" s="78" t="s">
        <v>187</v>
      </c>
      <c r="AF42" s="14"/>
      <c r="AG42" s="78" t="s">
        <v>184</v>
      </c>
      <c r="AH42" s="78" t="s">
        <v>185</v>
      </c>
      <c r="AI42" s="78" t="s">
        <v>186</v>
      </c>
      <c r="AJ42" s="78" t="s">
        <v>187</v>
      </c>
      <c r="AK42" s="14"/>
      <c r="AL42" s="78" t="s">
        <v>184</v>
      </c>
      <c r="AM42" s="78" t="s">
        <v>185</v>
      </c>
      <c r="AN42" s="78" t="s">
        <v>186</v>
      </c>
      <c r="AO42" s="78" t="s">
        <v>187</v>
      </c>
    </row>
    <row r="43" spans="2:41" ht="18.75">
      <c r="B43" s="80" t="str">
        <f>B54</f>
        <v>No Cooling and No Heating</v>
      </c>
      <c r="C43" s="20">
        <v>4800.7881399999742</v>
      </c>
      <c r="D43" s="20">
        <v>206.09107606890035</v>
      </c>
      <c r="E43" s="20">
        <v>36990.068850909549</v>
      </c>
      <c r="F43" s="26">
        <v>2.4301020513570926</v>
      </c>
      <c r="G43" s="13"/>
      <c r="H43" s="20">
        <v>4777.7087619999847</v>
      </c>
      <c r="I43" s="20">
        <v>199.77116299530073</v>
      </c>
      <c r="J43" s="20">
        <v>36279.327474700702</v>
      </c>
      <c r="K43" s="26">
        <v>2.3884375466406107</v>
      </c>
      <c r="L43" s="14"/>
      <c r="M43" s="20">
        <v>4799.6556680000558</v>
      </c>
      <c r="N43" s="20">
        <v>199.6961086696017</v>
      </c>
      <c r="O43" s="20">
        <v>36346.707957969877</v>
      </c>
      <c r="P43" s="26">
        <v>2.3937205956727836</v>
      </c>
      <c r="Q43" s="14"/>
      <c r="R43" s="20">
        <v>4816.5029880000502</v>
      </c>
      <c r="S43" s="20">
        <v>198.81457646400096</v>
      </c>
      <c r="T43" s="20">
        <v>36316.040151874593</v>
      </c>
      <c r="U43" s="26">
        <v>2.3944096742756056</v>
      </c>
      <c r="V43" s="13"/>
      <c r="W43" s="20">
        <v>4907.8846040000344</v>
      </c>
      <c r="X43" s="20">
        <v>199.90993162700056</v>
      </c>
      <c r="Y43" s="20">
        <v>36737.382535392731</v>
      </c>
      <c r="Z43" s="26">
        <v>2.4247440739946047</v>
      </c>
      <c r="AA43" s="14"/>
      <c r="AB43" s="20">
        <v>4986.595631000042</v>
      </c>
      <c r="AC43" s="20">
        <v>204.57079645980045</v>
      </c>
      <c r="AD43" s="20">
        <v>37472.042062340523</v>
      </c>
      <c r="AE43" s="26">
        <v>2.4747125968470165</v>
      </c>
      <c r="AF43" s="14"/>
      <c r="AG43" s="20">
        <v>4718.4408470000153</v>
      </c>
      <c r="AH43" s="20">
        <v>163.38799482320081</v>
      </c>
      <c r="AI43" s="20">
        <v>32438.780234002712</v>
      </c>
      <c r="AJ43" s="26">
        <v>2.1749619252818899</v>
      </c>
      <c r="AK43" s="14"/>
      <c r="AL43" s="20">
        <v>5362.9762900000396</v>
      </c>
      <c r="AM43" s="20">
        <v>239.22630081999895</v>
      </c>
      <c r="AN43" s="20">
        <v>42221.856000160624</v>
      </c>
      <c r="AO43" s="26">
        <v>2.7602224538842375</v>
      </c>
    </row>
    <row r="44" spans="2:41" ht="18.75">
      <c r="B44" s="80" t="str">
        <f t="shared" ref="B44:B52" si="3">B55</f>
        <v>No Cooling with Wall Furnace</v>
      </c>
      <c r="C44" s="20">
        <v>4800.7881399999742</v>
      </c>
      <c r="D44" s="20">
        <v>463.29158808700208</v>
      </c>
      <c r="E44" s="20">
        <v>62710.120052719722</v>
      </c>
      <c r="F44" s="26">
        <v>3.8206472668370699</v>
      </c>
      <c r="G44" s="14"/>
      <c r="H44" s="20">
        <v>4777.7087619999847</v>
      </c>
      <c r="I44" s="20">
        <v>414.72469403700637</v>
      </c>
      <c r="J44" s="20">
        <v>57774.680578871259</v>
      </c>
      <c r="K44" s="26">
        <v>3.550575995725525</v>
      </c>
      <c r="L44" s="14"/>
      <c r="M44" s="20">
        <v>4799.6556680000558</v>
      </c>
      <c r="N44" s="20">
        <v>449.81348285900503</v>
      </c>
      <c r="O44" s="20">
        <v>61358.445376910211</v>
      </c>
      <c r="P44" s="26">
        <v>3.7459710840505176</v>
      </c>
      <c r="Q44" s="14"/>
      <c r="R44" s="20">
        <v>4816.5029880000502</v>
      </c>
      <c r="S44" s="20">
        <v>478.38013770400363</v>
      </c>
      <c r="T44" s="20">
        <v>64272.596275874857</v>
      </c>
      <c r="U44" s="26">
        <v>3.9058707150992586</v>
      </c>
      <c r="V44" s="14"/>
      <c r="W44" s="20">
        <v>4907.8846040000344</v>
      </c>
      <c r="X44" s="20">
        <v>649.58558513400408</v>
      </c>
      <c r="Y44" s="20">
        <v>81704.947886093083</v>
      </c>
      <c r="Z44" s="26">
        <v>4.8558991428382416</v>
      </c>
      <c r="AA44" s="14"/>
      <c r="AB44" s="20">
        <v>4986.595631000042</v>
      </c>
      <c r="AC44" s="20">
        <v>748.71752585199795</v>
      </c>
      <c r="AD44" s="20">
        <v>91886.715001560282</v>
      </c>
      <c r="AE44" s="26">
        <v>5.4166221021521457</v>
      </c>
      <c r="AF44" s="14"/>
      <c r="AG44" s="20">
        <v>4718.4408470000153</v>
      </c>
      <c r="AH44" s="20">
        <v>268.84350485700173</v>
      </c>
      <c r="AI44" s="20">
        <v>42984.331237382801</v>
      </c>
      <c r="AJ44" s="26">
        <v>2.7451033055338145</v>
      </c>
      <c r="AK44" s="14"/>
      <c r="AL44" s="20">
        <v>5362.9762900000396</v>
      </c>
      <c r="AM44" s="20">
        <v>1307.2731420399975</v>
      </c>
      <c r="AN44" s="20">
        <v>149026.54012216048</v>
      </c>
      <c r="AO44" s="26">
        <v>8.5345788628732233</v>
      </c>
    </row>
    <row r="45" spans="2:41" ht="18.75">
      <c r="B45" s="80" t="str">
        <f t="shared" si="3"/>
        <v>No Cooling with 80 AFUE Furnace</v>
      </c>
      <c r="C45" s="20">
        <v>4843.2876060000117</v>
      </c>
      <c r="D45" s="20">
        <v>418.22192247700411</v>
      </c>
      <c r="E45" s="20">
        <v>58348.167619637286</v>
      </c>
      <c r="F45" s="26">
        <v>3.5897237527037844</v>
      </c>
      <c r="G45" s="14"/>
      <c r="H45" s="20">
        <v>4812.8581019999974</v>
      </c>
      <c r="I45" s="20">
        <v>375.93871626700383</v>
      </c>
      <c r="J45" s="20">
        <v>54016.017270858654</v>
      </c>
      <c r="K45" s="26">
        <v>3.3512246778375041</v>
      </c>
      <c r="L45" s="14"/>
      <c r="M45" s="20">
        <v>4841.6823150000355</v>
      </c>
      <c r="N45" s="20">
        <v>404.27849901200653</v>
      </c>
      <c r="O45" s="20">
        <v>56948.347795504873</v>
      </c>
      <c r="P45" s="26">
        <v>3.5119408499468605</v>
      </c>
      <c r="Q45" s="14"/>
      <c r="R45" s="20">
        <v>4862.8188990000281</v>
      </c>
      <c r="S45" s="20">
        <v>425.9426790120051</v>
      </c>
      <c r="T45" s="20">
        <v>59186.886779234468</v>
      </c>
      <c r="U45" s="26">
        <v>3.6358663043136144</v>
      </c>
      <c r="V45" s="14"/>
      <c r="W45" s="20">
        <v>4979.0092880000093</v>
      </c>
      <c r="X45" s="20">
        <v>565.16107862300134</v>
      </c>
      <c r="Y45" s="20">
        <v>73505.18461425649</v>
      </c>
      <c r="Z45" s="26">
        <v>4.4197891511955936</v>
      </c>
      <c r="AA45" s="14"/>
      <c r="AB45" s="20">
        <v>5082.7793960000072</v>
      </c>
      <c r="AC45" s="20">
        <v>650.51329461000182</v>
      </c>
      <c r="AD45" s="20">
        <v>82394.484349267645</v>
      </c>
      <c r="AE45" s="26">
        <v>4.9136124546527737</v>
      </c>
      <c r="AF45" s="14"/>
      <c r="AG45" s="20">
        <v>4734.7015660000079</v>
      </c>
      <c r="AH45" s="20">
        <v>246.93034094700153</v>
      </c>
      <c r="AI45" s="20">
        <v>40848.498696111419</v>
      </c>
      <c r="AJ45" s="26">
        <v>2.631512388215421</v>
      </c>
      <c r="AK45" s="14"/>
      <c r="AL45" s="20">
        <v>5592.7904920000292</v>
      </c>
      <c r="AM45" s="20">
        <v>1131.7439019199994</v>
      </c>
      <c r="AN45" s="20">
        <v>132257.77434137292</v>
      </c>
      <c r="AO45" s="26">
        <v>7.6490714657597989</v>
      </c>
    </row>
    <row r="46" spans="2:41" ht="18.75">
      <c r="B46" s="80" t="str">
        <f t="shared" si="3"/>
        <v>Standard AC Window Unit and Wall Furnace</v>
      </c>
      <c r="C46" s="20">
        <v>7929.0520710000437</v>
      </c>
      <c r="D46" s="20">
        <v>463.29158808700208</v>
      </c>
      <c r="E46" s="20">
        <v>73384.194542242301</v>
      </c>
      <c r="F46" s="26">
        <v>4.7681209492469065</v>
      </c>
      <c r="G46" s="15"/>
      <c r="H46" s="20">
        <v>8873.9453700000122</v>
      </c>
      <c r="I46" s="20">
        <v>414.72469403700637</v>
      </c>
      <c r="J46" s="20">
        <v>71751.613358492468</v>
      </c>
      <c r="K46" s="26">
        <v>4.8007517990093218</v>
      </c>
      <c r="L46" s="15"/>
      <c r="M46" s="20">
        <v>9453.6234879999556</v>
      </c>
      <c r="N46" s="20">
        <v>449.81348285900503</v>
      </c>
      <c r="O46" s="20">
        <v>77238.435134244675</v>
      </c>
      <c r="P46" s="26">
        <v>5.1925724734165666</v>
      </c>
      <c r="Q46" s="15"/>
      <c r="R46" s="20">
        <v>10025.483985000037</v>
      </c>
      <c r="S46" s="20">
        <v>478.38013770400363</v>
      </c>
      <c r="T46" s="20">
        <v>82046.368694978388</v>
      </c>
      <c r="U46" s="26">
        <v>5.5162791170982919</v>
      </c>
      <c r="V46" s="15"/>
      <c r="W46" s="20">
        <v>12115.179578999974</v>
      </c>
      <c r="X46" s="20">
        <v>649.58558513400408</v>
      </c>
      <c r="Y46" s="20">
        <v>106297.24736208937</v>
      </c>
      <c r="Z46" s="26">
        <v>7.0449813123184786</v>
      </c>
      <c r="AA46" s="15"/>
      <c r="AB46" s="20">
        <v>11953.02911000003</v>
      </c>
      <c r="AC46" s="20">
        <v>748.71752585199795</v>
      </c>
      <c r="AD46" s="20">
        <v>115657.16133259529</v>
      </c>
      <c r="AE46" s="26">
        <v>7.503589073251117</v>
      </c>
      <c r="AF46" s="15"/>
      <c r="AG46" s="20">
        <v>16002.83324699998</v>
      </c>
      <c r="AH46" s="20">
        <v>268.84350485700173</v>
      </c>
      <c r="AI46" s="20">
        <v>81488.257921118682</v>
      </c>
      <c r="AJ46" s="26">
        <v>5.9234342891010803</v>
      </c>
      <c r="AK46" s="15"/>
      <c r="AL46" s="20">
        <v>8566.4843620000502</v>
      </c>
      <c r="AM46" s="20">
        <v>1307.2731420399975</v>
      </c>
      <c r="AN46" s="20">
        <v>159957.35815495459</v>
      </c>
      <c r="AO46" s="26">
        <v>9.5655262857555687</v>
      </c>
    </row>
    <row r="47" spans="2:41" ht="18.75">
      <c r="B47" s="80" t="str">
        <f t="shared" si="3"/>
        <v>Gas Furnace Split System: 10 SEER, 80 AFUE Furnace</v>
      </c>
      <c r="C47" s="20">
        <v>7162.3087880000257</v>
      </c>
      <c r="D47" s="20">
        <v>418.22192247700411</v>
      </c>
      <c r="E47" s="20">
        <v>66260.992555586825</v>
      </c>
      <c r="F47" s="26">
        <v>4.2921752926044814</v>
      </c>
      <c r="G47" s="15"/>
      <c r="H47" s="20">
        <v>8267.7257359999803</v>
      </c>
      <c r="I47" s="20">
        <v>375.93871626700383</v>
      </c>
      <c r="J47" s="20">
        <v>65804.509319535355</v>
      </c>
      <c r="K47" s="26">
        <v>4.4082902822617678</v>
      </c>
      <c r="L47" s="15"/>
      <c r="M47" s="20">
        <v>9043.1961439999941</v>
      </c>
      <c r="N47" s="20">
        <v>404.27849901200653</v>
      </c>
      <c r="O47" s="20">
        <v>71284.501191988791</v>
      </c>
      <c r="P47" s="26">
        <v>4.8238075311120596</v>
      </c>
      <c r="Q47" s="15"/>
      <c r="R47" s="20">
        <v>9822.5784470000235</v>
      </c>
      <c r="S47" s="20">
        <v>425.9426790120051</v>
      </c>
      <c r="T47" s="20">
        <v>76110.280723347169</v>
      </c>
      <c r="U47" s="26">
        <v>5.178158996203587</v>
      </c>
      <c r="V47" s="15"/>
      <c r="W47" s="20">
        <v>12103.269350999966</v>
      </c>
      <c r="X47" s="20">
        <v>565.16107862300134</v>
      </c>
      <c r="Y47" s="20">
        <v>97814.157345621163</v>
      </c>
      <c r="Z47" s="26">
        <v>6.6092574293333799</v>
      </c>
      <c r="AA47" s="15"/>
      <c r="AB47" s="20">
        <v>11641.464923999996</v>
      </c>
      <c r="AC47" s="20">
        <v>650.51329461000182</v>
      </c>
      <c r="AD47" s="20">
        <v>104773.63758677754</v>
      </c>
      <c r="AE47" s="26">
        <v>6.8967198155842668</v>
      </c>
      <c r="AF47" s="15"/>
      <c r="AG47" s="20">
        <v>19630.334946999879</v>
      </c>
      <c r="AH47" s="20">
        <v>246.93034094700153</v>
      </c>
      <c r="AI47" s="20">
        <v>91674.485180756325</v>
      </c>
      <c r="AJ47" s="26">
        <v>6.9171796701064929</v>
      </c>
      <c r="AK47" s="15"/>
      <c r="AL47" s="20">
        <v>7324.5317260000102</v>
      </c>
      <c r="AM47" s="20">
        <v>1131.7439019199994</v>
      </c>
      <c r="AN47" s="20">
        <v>138166.71787555362</v>
      </c>
      <c r="AO47" s="26">
        <v>8.2067142994303826</v>
      </c>
    </row>
    <row r="48" spans="2:41" ht="18.75">
      <c r="B48" s="80" t="str">
        <f t="shared" si="3"/>
        <v>Gas Furnace Split System: 12 SEER, 80 AFUE Furnace</v>
      </c>
      <c r="C48" s="20">
        <v>7037.4731430000202</v>
      </c>
      <c r="D48" s="20">
        <v>418.22192247700411</v>
      </c>
      <c r="E48" s="20">
        <v>65835.035857856506</v>
      </c>
      <c r="F48" s="26">
        <v>4.2544422227858547</v>
      </c>
      <c r="G48" s="15"/>
      <c r="H48" s="20">
        <v>8080.217265000002</v>
      </c>
      <c r="I48" s="20">
        <v>375.93871626700383</v>
      </c>
      <c r="J48" s="20">
        <v>65164.704165297488</v>
      </c>
      <c r="K48" s="26">
        <v>4.35097044556671</v>
      </c>
      <c r="L48" s="15"/>
      <c r="M48" s="20">
        <v>8812.8399660000068</v>
      </c>
      <c r="N48" s="20">
        <v>404.27849901200653</v>
      </c>
      <c r="O48" s="20">
        <v>70498.493662787921</v>
      </c>
      <c r="P48" s="26">
        <v>4.751847848134819</v>
      </c>
      <c r="Q48" s="15"/>
      <c r="R48" s="20">
        <v>9548.2889120000364</v>
      </c>
      <c r="S48" s="20">
        <v>425.9426790120051</v>
      </c>
      <c r="T48" s="20">
        <v>75174.366429392307</v>
      </c>
      <c r="U48" s="26">
        <v>5.0928477352011363</v>
      </c>
      <c r="V48" s="15"/>
      <c r="W48" s="20">
        <v>11706.937537999973</v>
      </c>
      <c r="X48" s="20">
        <v>565.16107862300134</v>
      </c>
      <c r="Y48" s="20">
        <v>96461.817713211363</v>
      </c>
      <c r="Z48" s="26">
        <v>6.4871687725997473</v>
      </c>
      <c r="AA48" s="15"/>
      <c r="AB48" s="20">
        <v>11276.162685000012</v>
      </c>
      <c r="AC48" s="20">
        <v>650.51329461000182</v>
      </c>
      <c r="AD48" s="20">
        <v>103527.17520499612</v>
      </c>
      <c r="AE48" s="26">
        <v>6.7862008072013245</v>
      </c>
      <c r="AF48" s="15"/>
      <c r="AG48" s="20">
        <v>18785.34201599993</v>
      </c>
      <c r="AH48" s="20">
        <v>246.93034094700153</v>
      </c>
      <c r="AI48" s="20">
        <v>88791.251001174154</v>
      </c>
      <c r="AJ48" s="26">
        <v>6.6734806576010408</v>
      </c>
      <c r="AK48" s="15"/>
      <c r="AL48" s="20">
        <v>7231.8419420000191</v>
      </c>
      <c r="AM48" s="20">
        <v>1131.7439019199994</v>
      </c>
      <c r="AN48" s="20">
        <v>137850.44735597589</v>
      </c>
      <c r="AO48" s="26">
        <v>8.176894275547621</v>
      </c>
    </row>
    <row r="49" spans="2:41" ht="18.75">
      <c r="B49" s="80" t="str">
        <f t="shared" si="3"/>
        <v>Gas Furnace Split System: 13 SEER, 80 AFUE Furnace</v>
      </c>
      <c r="C49" s="20">
        <v>6749.0531130000581</v>
      </c>
      <c r="D49" s="20">
        <v>418.22407299700529</v>
      </c>
      <c r="E49" s="20">
        <v>64851.121388692547</v>
      </c>
      <c r="F49" s="26">
        <v>4.1690120784774898</v>
      </c>
      <c r="G49" s="15"/>
      <c r="H49" s="20">
        <v>7661.9370399999698</v>
      </c>
      <c r="I49" s="20">
        <v>375.94322249700332</v>
      </c>
      <c r="J49" s="20">
        <v>63737.924101365825</v>
      </c>
      <c r="K49" s="26">
        <v>4.2269517059044972</v>
      </c>
      <c r="L49" s="15"/>
      <c r="M49" s="20">
        <v>8327.3745100000342</v>
      </c>
      <c r="N49" s="20">
        <v>404.27981816200594</v>
      </c>
      <c r="O49" s="20">
        <v>68842.149476752107</v>
      </c>
      <c r="P49" s="26">
        <v>4.6064729946760323</v>
      </c>
      <c r="Q49" s="15"/>
      <c r="R49" s="20">
        <v>8965.8391340000053</v>
      </c>
      <c r="S49" s="20">
        <v>425.94932857100486</v>
      </c>
      <c r="T49" s="20">
        <v>73187.631199787269</v>
      </c>
      <c r="U49" s="26">
        <v>4.9184093003553873</v>
      </c>
      <c r="V49" s="15"/>
      <c r="W49" s="20">
        <v>10892.767558999993</v>
      </c>
      <c r="X49" s="20">
        <v>565.1661746310017</v>
      </c>
      <c r="Y49" s="20">
        <v>93684.265361866404</v>
      </c>
      <c r="Z49" s="26">
        <v>6.2484279487148466</v>
      </c>
      <c r="AA49" s="15"/>
      <c r="AB49" s="20">
        <v>10529.238264</v>
      </c>
      <c r="AC49" s="20">
        <v>650.52044172800117</v>
      </c>
      <c r="AD49" s="20">
        <v>100979.27922292508</v>
      </c>
      <c r="AE49" s="26">
        <v>6.5697987271510296</v>
      </c>
      <c r="AF49" s="15"/>
      <c r="AG49" s="20">
        <v>17050.972976999892</v>
      </c>
      <c r="AH49" s="20">
        <v>246.93485087700117</v>
      </c>
      <c r="AI49" s="20">
        <v>82873.792021440517</v>
      </c>
      <c r="AJ49" s="26">
        <v>6.1929754461852138</v>
      </c>
      <c r="AK49" s="15"/>
      <c r="AL49" s="20">
        <v>7024.8450930000135</v>
      </c>
      <c r="AM49" s="20">
        <v>1131.7441814199994</v>
      </c>
      <c r="AN49" s="20">
        <v>137144.17307762901</v>
      </c>
      <c r="AO49" s="26">
        <v>8.1125372171903667</v>
      </c>
    </row>
    <row r="50" spans="2:41" ht="18.75">
      <c r="B50" s="80" t="str">
        <f t="shared" si="3"/>
        <v>Gas Furnace Split System: 14 SEER, 80 AFUE Furnace</v>
      </c>
      <c r="C50" s="20">
        <v>6517.215981000053</v>
      </c>
      <c r="D50" s="20">
        <v>418.22407299700529</v>
      </c>
      <c r="E50" s="20">
        <v>64060.060637110044</v>
      </c>
      <c r="F50" s="26">
        <v>4.0987081391868259</v>
      </c>
      <c r="G50" s="15"/>
      <c r="H50" s="20">
        <v>7312.1133060000211</v>
      </c>
      <c r="I50" s="20">
        <v>375.94322249700332</v>
      </c>
      <c r="J50" s="20">
        <v>62544.276545635243</v>
      </c>
      <c r="K50" s="26">
        <v>4.1195347697852673</v>
      </c>
      <c r="L50" s="15"/>
      <c r="M50" s="20">
        <v>7894.4483240000263</v>
      </c>
      <c r="N50" s="20">
        <v>404.27981816200594</v>
      </c>
      <c r="O50" s="20">
        <v>67364.944720454048</v>
      </c>
      <c r="P50" s="26">
        <v>4.4704607548961572</v>
      </c>
      <c r="Q50" s="15"/>
      <c r="R50" s="20">
        <v>8451.3020919999926</v>
      </c>
      <c r="S50" s="20">
        <v>425.94932857100486</v>
      </c>
      <c r="T50" s="20">
        <v>71431.958777297346</v>
      </c>
      <c r="U50" s="26">
        <v>4.75754039907339</v>
      </c>
      <c r="V50" s="15"/>
      <c r="W50" s="20">
        <v>10146.18326299997</v>
      </c>
      <c r="X50" s="20">
        <v>565.1661746310017</v>
      </c>
      <c r="Y50" s="20">
        <v>91136.815222112884</v>
      </c>
      <c r="Z50" s="26">
        <v>6.0169739855680469</v>
      </c>
      <c r="AA50" s="15"/>
      <c r="AB50" s="20">
        <v>9840.7749829999739</v>
      </c>
      <c r="AC50" s="20">
        <v>650.52044172800117</v>
      </c>
      <c r="AD50" s="20">
        <v>98630.146123293642</v>
      </c>
      <c r="AE50" s="26">
        <v>6.3603201074378841</v>
      </c>
      <c r="AF50" s="15"/>
      <c r="AG50" s="20">
        <v>15462.09297299997</v>
      </c>
      <c r="AH50" s="20">
        <v>246.93485087700117</v>
      </c>
      <c r="AI50" s="20">
        <v>77452.311004592222</v>
      </c>
      <c r="AJ50" s="26">
        <v>5.73230528023515</v>
      </c>
      <c r="AK50" s="15"/>
      <c r="AL50" s="20">
        <v>6851.7199010000122</v>
      </c>
      <c r="AM50" s="20">
        <v>1131.7441814199994</v>
      </c>
      <c r="AN50" s="20">
        <v>136553.44568499812</v>
      </c>
      <c r="AO50" s="26">
        <v>8.0565652853963154</v>
      </c>
    </row>
    <row r="51" spans="2:41" ht="18.75">
      <c r="B51" s="80" t="str">
        <f t="shared" si="3"/>
        <v>Gas Furnace Split System: 15 SEER, 80 AFUE Furnace</v>
      </c>
      <c r="C51" s="20">
        <v>6450.6918610000248</v>
      </c>
      <c r="D51" s="20">
        <v>418.22407299700529</v>
      </c>
      <c r="E51" s="20">
        <v>63833.071026293153</v>
      </c>
      <c r="F51" s="26">
        <v>4.0785348914703814</v>
      </c>
      <c r="G51" s="15"/>
      <c r="H51" s="20">
        <v>7211.7331539999832</v>
      </c>
      <c r="I51" s="20">
        <v>375.94322249700332</v>
      </c>
      <c r="J51" s="20">
        <v>62201.765413789835</v>
      </c>
      <c r="K51" s="26">
        <v>4.0887120302306048</v>
      </c>
      <c r="L51" s="15"/>
      <c r="M51" s="20">
        <v>7770.2227170000278</v>
      </c>
      <c r="N51" s="20">
        <v>404.27981816200594</v>
      </c>
      <c r="O51" s="20">
        <v>66941.069557785057</v>
      </c>
      <c r="P51" s="26">
        <v>4.4314328445967028</v>
      </c>
      <c r="Q51" s="15"/>
      <c r="R51" s="20">
        <v>8303.6593269999812</v>
      </c>
      <c r="S51" s="20">
        <v>425.94932857100486</v>
      </c>
      <c r="T51" s="20">
        <v>70928.180993130198</v>
      </c>
      <c r="U51" s="26">
        <v>4.711380209272737</v>
      </c>
      <c r="V51" s="15"/>
      <c r="W51" s="20">
        <v>9931.9554579999858</v>
      </c>
      <c r="X51" s="20">
        <v>565.1661746310017</v>
      </c>
      <c r="Y51" s="20">
        <v>90405.839959560239</v>
      </c>
      <c r="Z51" s="26">
        <v>5.9505597025582109</v>
      </c>
      <c r="AA51" s="15"/>
      <c r="AB51" s="20">
        <v>9643.2248019999934</v>
      </c>
      <c r="AC51" s="20">
        <v>650.52044172800117</v>
      </c>
      <c r="AD51" s="20">
        <v>97956.077248696383</v>
      </c>
      <c r="AE51" s="26">
        <v>6.3002115509840682</v>
      </c>
      <c r="AF51" s="15"/>
      <c r="AG51" s="20">
        <v>15006.174033999971</v>
      </c>
      <c r="AH51" s="20">
        <v>246.93485087700117</v>
      </c>
      <c r="AI51" s="20">
        <v>75896.651756072766</v>
      </c>
      <c r="AJ51" s="26">
        <v>5.6001189147457087</v>
      </c>
      <c r="AK51" s="15"/>
      <c r="AL51" s="20">
        <v>6802.0428249999995</v>
      </c>
      <c r="AM51" s="20">
        <v>1131.7441814199994</v>
      </c>
      <c r="AN51" s="20">
        <v>136383.94054689544</v>
      </c>
      <c r="AO51" s="26">
        <v>8.0405045097603978</v>
      </c>
    </row>
    <row r="52" spans="2:41" ht="18.75">
      <c r="B52" s="80" t="str">
        <f t="shared" si="3"/>
        <v>Gas Furnace Split System: 16 SEER, 80 AFUE Furnace</v>
      </c>
      <c r="C52" s="20">
        <v>6380.8411360000264</v>
      </c>
      <c r="D52" s="20">
        <v>418.22407299700529</v>
      </c>
      <c r="E52" s="20">
        <v>63594.730573491659</v>
      </c>
      <c r="F52" s="26">
        <v>4.0573528877746305</v>
      </c>
      <c r="G52" s="15"/>
      <c r="H52" s="20">
        <v>7106.334632999984</v>
      </c>
      <c r="I52" s="20">
        <v>375.94322249700332</v>
      </c>
      <c r="J52" s="20">
        <v>61842.1309043449</v>
      </c>
      <c r="K52" s="26">
        <v>4.056348332836647</v>
      </c>
      <c r="L52" s="15"/>
      <c r="M52" s="20">
        <v>7639.7858010000546</v>
      </c>
      <c r="N52" s="20">
        <v>404.27981816200594</v>
      </c>
      <c r="O52" s="20">
        <v>66496.000539224915</v>
      </c>
      <c r="P52" s="26">
        <v>4.3904535428625824</v>
      </c>
      <c r="Q52" s="15"/>
      <c r="R52" s="20">
        <v>8148.6335489999556</v>
      </c>
      <c r="S52" s="20">
        <v>425.94932857100486</v>
      </c>
      <c r="T52" s="20">
        <v>70399.211334985201</v>
      </c>
      <c r="U52" s="26">
        <v>4.6629117565093052</v>
      </c>
      <c r="V52" s="15"/>
      <c r="W52" s="20">
        <v>9707.0158659999506</v>
      </c>
      <c r="X52" s="20">
        <v>565.1661746310017</v>
      </c>
      <c r="Y52" s="20">
        <v>89638.314580113249</v>
      </c>
      <c r="Z52" s="26">
        <v>5.8808245955429381</v>
      </c>
      <c r="AA52" s="15"/>
      <c r="AB52" s="20">
        <v>9435.7965269999913</v>
      </c>
      <c r="AC52" s="20">
        <v>650.52044172800117</v>
      </c>
      <c r="AD52" s="20">
        <v>97248.302934437874</v>
      </c>
      <c r="AE52" s="26">
        <v>6.2370974072358862</v>
      </c>
      <c r="AF52" s="15"/>
      <c r="AG52" s="20">
        <v>14527.458386999984</v>
      </c>
      <c r="AH52" s="20">
        <v>246.93485087700117</v>
      </c>
      <c r="AI52" s="20">
        <v>74263.206948318242</v>
      </c>
      <c r="AJ52" s="26">
        <v>5.4613230566494417</v>
      </c>
      <c r="AK52" s="15"/>
      <c r="AL52" s="20">
        <v>6749.8816580000102</v>
      </c>
      <c r="AM52" s="20">
        <v>1131.7441814199994</v>
      </c>
      <c r="AN52" s="20">
        <v>136205.95934252811</v>
      </c>
      <c r="AO52" s="26">
        <v>8.0236406456397908</v>
      </c>
    </row>
    <row r="54" spans="2:41">
      <c r="B54" s="79" t="str">
        <f>'AC Lookups'!E4</f>
        <v>No Cooling and No Heating</v>
      </c>
    </row>
    <row r="55" spans="2:41">
      <c r="B55" s="79" t="str">
        <f>'AC Lookups'!E5</f>
        <v>No Cooling with Wall Furnace</v>
      </c>
    </row>
    <row r="56" spans="2:41">
      <c r="B56" s="79" t="str">
        <f>'AC Lookups'!E6</f>
        <v>No Cooling with 80 AFUE Furnace</v>
      </c>
    </row>
    <row r="57" spans="2:41">
      <c r="B57" s="79" t="str">
        <f>'AC Lookups'!E7</f>
        <v>Standard AC Window Unit and Wall Furnace</v>
      </c>
    </row>
    <row r="58" spans="2:41">
      <c r="B58" s="79" t="str">
        <f>'AC Lookups'!E8</f>
        <v>Gas Furnace Split System: 10 SEER, 80 AFUE Furnace</v>
      </c>
    </row>
    <row r="59" spans="2:41">
      <c r="B59" s="79" t="str">
        <f>'AC Lookups'!E9</f>
        <v>Gas Furnace Split System: 12 SEER, 80 AFUE Furnace</v>
      </c>
    </row>
    <row r="60" spans="2:41">
      <c r="B60" s="79" t="str">
        <f>'AC Lookups'!E10</f>
        <v>Gas Furnace Split System: 13 SEER, 80 AFUE Furnace</v>
      </c>
    </row>
    <row r="61" spans="2:41">
      <c r="B61" s="79" t="str">
        <f>'AC Lookups'!E11</f>
        <v>Gas Furnace Split System: 14 SEER, 80 AFUE Furnace</v>
      </c>
    </row>
    <row r="62" spans="2:41">
      <c r="B62" s="79" t="str">
        <f>'AC Lookups'!E12</f>
        <v>Gas Furnace Split System: 15 SEER, 80 AFUE Furnace</v>
      </c>
    </row>
    <row r="63" spans="2:41">
      <c r="B63" s="79" t="str">
        <f>'AC Lookups'!E13</f>
        <v>Gas Furnace Split System: 16 SEER, 80 AFUE Furnace</v>
      </c>
    </row>
    <row r="64" spans="2:41">
      <c r="B64" s="79"/>
    </row>
    <row r="65" spans="2:2">
      <c r="B65" s="79"/>
    </row>
    <row r="66" spans="2:2">
      <c r="B66" s="79"/>
    </row>
    <row r="67" spans="2:2">
      <c r="B67" s="79"/>
    </row>
    <row r="68" spans="2:2">
      <c r="B68" s="79"/>
    </row>
  </sheetData>
  <mergeCells count="32">
    <mergeCell ref="W41:Z41"/>
    <mergeCell ref="AG41:AJ41"/>
    <mergeCell ref="AL41:AO41"/>
    <mergeCell ref="AB41:AE41"/>
    <mergeCell ref="C28:F28"/>
    <mergeCell ref="C41:F41"/>
    <mergeCell ref="H41:K41"/>
    <mergeCell ref="M41:P41"/>
    <mergeCell ref="R41:U41"/>
    <mergeCell ref="W28:Z28"/>
    <mergeCell ref="AB28:AE28"/>
    <mergeCell ref="AG28:AJ28"/>
    <mergeCell ref="AL28:AO28"/>
    <mergeCell ref="C15:F15"/>
    <mergeCell ref="H15:K15"/>
    <mergeCell ref="M15:P15"/>
    <mergeCell ref="R15:U15"/>
    <mergeCell ref="H28:K28"/>
    <mergeCell ref="M28:P28"/>
    <mergeCell ref="R28:U28"/>
    <mergeCell ref="W15:Z15"/>
    <mergeCell ref="AB15:AE15"/>
    <mergeCell ref="AG15:AJ15"/>
    <mergeCell ref="AL15:AO15"/>
    <mergeCell ref="W2:Z2"/>
    <mergeCell ref="R2:U2"/>
    <mergeCell ref="M2:P2"/>
    <mergeCell ref="H2:K2"/>
    <mergeCell ref="C2:F2"/>
    <mergeCell ref="AL2:AO2"/>
    <mergeCell ref="AG2:AJ2"/>
    <mergeCell ref="AB2:AE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3847E-7849-4D37-A32B-0D4BCFE6882E}">
  <sheetPr codeName="Sheet3"/>
  <dimension ref="B2:D27"/>
  <sheetViews>
    <sheetView showGridLines="0" zoomScale="91" zoomScaleNormal="120" workbookViewId="0">
      <selection activeCell="C9" sqref="C9"/>
    </sheetView>
  </sheetViews>
  <sheetFormatPr defaultColWidth="8.85546875" defaultRowHeight="15"/>
  <cols>
    <col min="1" max="1" width="9.85546875" style="70" customWidth="1"/>
    <col min="2" max="2" width="25.42578125" style="70" customWidth="1"/>
    <col min="3" max="3" width="47.42578125" style="70" customWidth="1"/>
    <col min="4" max="4" width="8.85546875" style="70" bestFit="1" customWidth="1"/>
    <col min="5" max="16384" width="8.85546875" style="70"/>
  </cols>
  <sheetData>
    <row r="2" spans="2:4" ht="56.25">
      <c r="C2" s="71" t="s">
        <v>201</v>
      </c>
    </row>
    <row r="3" spans="2:4" ht="6" customHeight="1"/>
    <row r="4" spans="2:4" ht="15" customHeight="1">
      <c r="B4" s="95" t="s">
        <v>190</v>
      </c>
      <c r="C4" s="95"/>
    </row>
    <row r="5" spans="2:4" ht="30.95" customHeight="1">
      <c r="B5" s="95"/>
      <c r="C5" s="95"/>
    </row>
    <row r="6" spans="2:4">
      <c r="B6" s="72" t="s">
        <v>11</v>
      </c>
      <c r="C6" s="82"/>
      <c r="D6" s="73"/>
    </row>
    <row r="7" spans="2:4">
      <c r="B7" s="72" t="s">
        <v>12</v>
      </c>
      <c r="C7" s="85" t="str">
        <f>IF(C6="","",IFERROR(VLOOKUP(C6,'BCZ Lookup'!$A$2:$B$1455,2,0),"Zip Code not in SCE Territory"))</f>
        <v/>
      </c>
      <c r="D7" s="74" t="str">
        <f>IF(C7=16,"For Climate Zone 16, please consult supplier for heat pump models that can heat with outside temperatures down to -13 F.","")</f>
        <v/>
      </c>
    </row>
    <row r="8" spans="2:4">
      <c r="B8" s="72"/>
      <c r="C8" s="75"/>
    </row>
    <row r="9" spans="2:4">
      <c r="B9" s="72" t="s">
        <v>13</v>
      </c>
      <c r="C9" s="83"/>
    </row>
    <row r="10" spans="2:4">
      <c r="B10" s="72" t="s">
        <v>15</v>
      </c>
      <c r="C10" s="83"/>
    </row>
    <row r="11" spans="2:4">
      <c r="B11" s="72" t="s">
        <v>17</v>
      </c>
      <c r="C11" s="83"/>
    </row>
    <row r="12" spans="2:4">
      <c r="B12" s="72"/>
      <c r="D12" s="72"/>
    </row>
    <row r="13" spans="2:4">
      <c r="B13" s="72" t="s">
        <v>19</v>
      </c>
      <c r="C13" s="83"/>
      <c r="D13" s="74" t="str">
        <f>IF(OR('Energy Cost Estimator'!C13='AC Lookups'!G4,'Energy Cost Estimator'!C13='AC Lookups'!G5,'Energy Cost Estimator'!C13='AC Lookups'!G6,'Energy Cost Estimator'!C13='AC Lookups'!G7,'Energy Cost Estimator'!C13='AC Lookups'!G8,'Energy Cost Estimator'!C13='AC Lookups'!G9),"A TOU-D-PRIME rate is available when a heat pump is selected from the Proposed New System Type. See README for details.","")</f>
        <v/>
      </c>
    </row>
    <row r="14" spans="2:4">
      <c r="B14" s="72" t="s">
        <v>21</v>
      </c>
      <c r="C14" s="83"/>
      <c r="D14" s="73"/>
    </row>
    <row r="15" spans="2:4">
      <c r="B15" s="72"/>
      <c r="C15" s="75"/>
    </row>
    <row r="16" spans="2:4">
      <c r="B16" s="72" t="s">
        <v>23</v>
      </c>
      <c r="C16" s="86" t="str">
        <f>IFERROR(IF('Supplemental Data'!C17="N/A","N/A",1-'Supplemental Data'!C17/'Supplemental Data'!C16),"")</f>
        <v/>
      </c>
    </row>
    <row r="17" spans="2:3">
      <c r="B17" s="72" t="s">
        <v>24</v>
      </c>
      <c r="C17" s="86" t="str">
        <f>IFERROR(IF('Supplemental Data'!C13="N/A","N/A",1-'Supplemental Data'!C13/'Supplemental Data'!C8),"")</f>
        <v/>
      </c>
    </row>
    <row r="18" spans="2:3">
      <c r="B18" s="72" t="s">
        <v>25</v>
      </c>
      <c r="C18" s="86" t="str">
        <f>IFERROR(IF('Supplemental Data'!C14="N/A","N/A",1-'Supplemental Data'!C14/'Supplemental Data'!C9),"")</f>
        <v/>
      </c>
    </row>
    <row r="20" spans="2:3">
      <c r="B20" s="72" t="s">
        <v>26</v>
      </c>
      <c r="C20" s="84"/>
    </row>
    <row r="21" spans="2:3">
      <c r="B21" s="72" t="s">
        <v>27</v>
      </c>
      <c r="C21" s="87" t="str">
        <f>IFERROR(C20*(1-C16),"")</f>
        <v/>
      </c>
    </row>
    <row r="22" spans="2:3">
      <c r="B22" s="72" t="s">
        <v>28</v>
      </c>
      <c r="C22" s="87" t="str">
        <f>IFERROR(C20*C16,"")</f>
        <v/>
      </c>
    </row>
    <row r="23" spans="2:3">
      <c r="B23" s="72" t="s">
        <v>29</v>
      </c>
      <c r="C23" s="87" t="str">
        <f>IFERROR(C22*12,"")</f>
        <v/>
      </c>
    </row>
    <row r="24" spans="2:3" ht="50.1" customHeight="1">
      <c r="C24" s="76" t="s">
        <v>198</v>
      </c>
    </row>
    <row r="25" spans="2:3" ht="24.75">
      <c r="C25" s="76" t="s">
        <v>30</v>
      </c>
    </row>
    <row r="26" spans="2:3" ht="36.75">
      <c r="C26" s="76" t="s">
        <v>197</v>
      </c>
    </row>
    <row r="27" spans="2:3">
      <c r="C27" s="76"/>
    </row>
  </sheetData>
  <sheetProtection algorithmName="SHA-512" hashValue="73ytVzRuXG+XWhDCHC8pgL+4WadFm13G48tNjbKqmF+MDr+qDu3lpUvLHQiJFbjxQBqZne8lpNG2MqmGvKyuTA==" saltValue="aIjujjaPe/5N/n8XMCtcQA==" spinCount="100000" sheet="1" selectLockedCells="1" autoFilter="0"/>
  <mergeCells count="1">
    <mergeCell ref="B4:C5"/>
  </mergeCells>
  <dataValidations xWindow="789" yWindow="359" count="2">
    <dataValidation allowBlank="1" showInputMessage="1" showErrorMessage="1" prompt="Enter customer Zip Code to populate customer Climate Zone in next row." sqref="C6" xr:uid="{33FABC85-5572-465B-BDA2-B7EDB59A7C14}"/>
    <dataValidation allowBlank="1" showInputMessage="1" showErrorMessage="1" prompt="Enter customer monthly bill amount to see the estimated new bill and savings below." sqref="C20" xr:uid="{0F57426F-8391-4E9B-BC58-4964A214E489}"/>
  </dataValidations>
  <pageMargins left="0.25" right="0.25" top="0.75" bottom="0.75" header="0.3" footer="0.3"/>
  <pageSetup orientation="portrait" r:id="rId1"/>
  <drawing r:id="rId2"/>
  <extLst>
    <ext xmlns:x14="http://schemas.microsoft.com/office/spreadsheetml/2009/9/main" uri="{CCE6A557-97BC-4b89-ADB6-D9C93CAAB3DF}">
      <x14:dataValidations xmlns:xm="http://schemas.microsoft.com/office/excel/2006/main" xWindow="789" yWindow="359" count="5">
        <x14:dataValidation type="list" allowBlank="1" showInputMessage="1" showErrorMessage="1" prompt="Select the range of the home vintage that is applicable to the customer home." xr:uid="{D44CED6D-90E4-4A6D-8556-2E4451B4A243}">
          <x14:formula1>
            <xm:f>'AC Lookups'!$D$4:$D$7</xm:f>
          </x14:formula1>
          <xm:sqref>C9</xm:sqref>
        </x14:dataValidation>
        <x14:dataValidation type="list" allowBlank="1" showInputMessage="1" showErrorMessage="1" prompt="Select the new SCE rate plan that the customer would like to compare to their current rate. Note that TOU-D-PRIME rate is available when a Heat Pump is selected in the tool." xr:uid="{F8FDF905-9D35-487C-ADEF-CC1DEEE3BA34}">
          <x14:formula1>
            <xm:f>'AC Lookups'!$H$4:$H$7</xm:f>
          </x14:formula1>
          <xm:sqref>C14</xm:sqref>
        </x14:dataValidation>
        <x14:dataValidation type="list" allowBlank="1" showInputMessage="1" showErrorMessage="1" prompt="Select the proposed system type that the customer would like to compare to their current system to." xr:uid="{49DEF5AF-5AD6-4575-AAF1-BD452CEDDDDB}">
          <x14:formula1>
            <xm:f>'AC Lookups'!$G$4:$G$9</xm:f>
          </x14:formula1>
          <xm:sqref>C13</xm:sqref>
        </x14:dataValidation>
        <x14:dataValidation type="list" allowBlank="1" showInputMessage="1" showErrorMessage="1" prompt="Select the SCE rate plan that the customer is currently on." xr:uid="{BA51EE28-2127-4804-A37D-DF37581E83D8}">
          <x14:formula1>
            <xm:f>'AC Lookups'!$F$4:$F$6</xm:f>
          </x14:formula1>
          <xm:sqref>C11</xm:sqref>
        </x14:dataValidation>
        <x14:dataValidation type="list" allowBlank="1" showInputMessage="1" showErrorMessage="1" prompt="Select the current system of the customer's home. If not listed, select the closest option." xr:uid="{B126AD42-DC27-43A7-8CD3-5642C5B64218}">
          <x14:formula1>
            <xm:f>'AC Lookups'!$E$4:$E$13</xm:f>
          </x14:formula1>
          <xm:sqref>C10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4B2B7-FF57-48D0-92CD-AE5ADEF1FA11}">
  <sheetPr codeName="Sheet4"/>
  <dimension ref="B1:B46"/>
  <sheetViews>
    <sheetView showGridLines="0" tabSelected="1" zoomScaleNormal="100" workbookViewId="0">
      <selection activeCell="J3" sqref="J3"/>
    </sheetView>
  </sheetViews>
  <sheetFormatPr defaultColWidth="8.85546875" defaultRowHeight="15"/>
  <cols>
    <col min="1" max="1" width="2.5703125" style="32" customWidth="1"/>
    <col min="2" max="2" width="123.42578125" style="35" customWidth="1"/>
    <col min="3" max="16384" width="8.85546875" style="32"/>
  </cols>
  <sheetData>
    <row r="1" spans="2:2" ht="21">
      <c r="B1" s="31" t="s">
        <v>31</v>
      </c>
    </row>
    <row r="3" spans="2:2" ht="78">
      <c r="B3" s="33" t="s">
        <v>202</v>
      </c>
    </row>
    <row r="4" spans="2:2" ht="63">
      <c r="B4" s="33" t="s">
        <v>32</v>
      </c>
    </row>
    <row r="5" spans="2:2" ht="78">
      <c r="B5" s="77" t="s">
        <v>33</v>
      </c>
    </row>
    <row r="6" spans="2:2" ht="78">
      <c r="B6" s="33" t="s">
        <v>34</v>
      </c>
    </row>
    <row r="7" spans="2:2" ht="75.75">
      <c r="B7" s="33" t="s">
        <v>194</v>
      </c>
    </row>
    <row r="8" spans="2:2" ht="195">
      <c r="B8" s="33" t="s">
        <v>196</v>
      </c>
    </row>
    <row r="9" spans="2:2" ht="135">
      <c r="B9" s="33" t="s">
        <v>35</v>
      </c>
    </row>
    <row r="10" spans="2:2" ht="195">
      <c r="B10" s="33" t="s">
        <v>200</v>
      </c>
    </row>
    <row r="11" spans="2:2" ht="90">
      <c r="B11" s="33" t="s">
        <v>36</v>
      </c>
    </row>
    <row r="12" spans="2:2" ht="135">
      <c r="B12" s="33" t="s">
        <v>37</v>
      </c>
    </row>
    <row r="13" spans="2:2" ht="120">
      <c r="B13" s="33" t="s">
        <v>38</v>
      </c>
    </row>
    <row r="14" spans="2:2" ht="45">
      <c r="B14" s="33" t="s">
        <v>39</v>
      </c>
    </row>
    <row r="15" spans="2:2" ht="60.75">
      <c r="B15" s="33" t="s">
        <v>40</v>
      </c>
    </row>
    <row r="16" spans="2:2">
      <c r="B16" s="34" t="s">
        <v>41</v>
      </c>
    </row>
    <row r="17" spans="2:2" ht="105">
      <c r="B17" s="33" t="s">
        <v>42</v>
      </c>
    </row>
    <row r="18" spans="2:2" ht="120.75">
      <c r="B18" s="33" t="s">
        <v>43</v>
      </c>
    </row>
    <row r="19" spans="2:2">
      <c r="B19" s="34" t="s">
        <v>44</v>
      </c>
    </row>
    <row r="20" spans="2:2" ht="75">
      <c r="B20" s="33" t="s">
        <v>45</v>
      </c>
    </row>
    <row r="21" spans="2:2">
      <c r="B21" s="34" t="s">
        <v>46</v>
      </c>
    </row>
    <row r="22" spans="2:2">
      <c r="B22" s="35" t="s">
        <v>47</v>
      </c>
    </row>
    <row r="23" spans="2:2">
      <c r="B23" s="34" t="s">
        <v>48</v>
      </c>
    </row>
    <row r="24" spans="2:2" ht="165">
      <c r="B24" s="33" t="s">
        <v>49</v>
      </c>
    </row>
    <row r="25" spans="2:2" ht="45.75">
      <c r="B25" s="33" t="s">
        <v>195</v>
      </c>
    </row>
    <row r="26" spans="2:2" ht="45">
      <c r="B26" s="33" t="s">
        <v>50</v>
      </c>
    </row>
    <row r="27" spans="2:2">
      <c r="B27" s="36" t="s">
        <v>51</v>
      </c>
    </row>
    <row r="28" spans="2:2" ht="45">
      <c r="B28" s="33" t="s">
        <v>52</v>
      </c>
    </row>
    <row r="29" spans="2:2" ht="45">
      <c r="B29" s="33" t="s">
        <v>53</v>
      </c>
    </row>
    <row r="30" spans="2:2" ht="45">
      <c r="B30" s="33" t="s">
        <v>54</v>
      </c>
    </row>
    <row r="31" spans="2:2" ht="30">
      <c r="B31" s="33" t="s">
        <v>55</v>
      </c>
    </row>
    <row r="32" spans="2:2" ht="45">
      <c r="B32" s="33" t="s">
        <v>56</v>
      </c>
    </row>
    <row r="33" spans="2:2" ht="35.1" customHeight="1">
      <c r="B33" s="33" t="s">
        <v>57</v>
      </c>
    </row>
    <row r="34" spans="2:2" ht="35.1" customHeight="1">
      <c r="B34" s="37" t="s">
        <v>58</v>
      </c>
    </row>
    <row r="35" spans="2:2" ht="48">
      <c r="B35" s="33" t="s">
        <v>59</v>
      </c>
    </row>
    <row r="36" spans="2:2" ht="60">
      <c r="B36" s="37" t="s">
        <v>60</v>
      </c>
    </row>
    <row r="37" spans="2:2" ht="30">
      <c r="B37" s="37" t="s">
        <v>61</v>
      </c>
    </row>
    <row r="38" spans="2:2" ht="60">
      <c r="B38" s="33" t="s">
        <v>62</v>
      </c>
    </row>
    <row r="39" spans="2:2" ht="30">
      <c r="B39" s="36" t="s">
        <v>63</v>
      </c>
    </row>
    <row r="40" spans="2:2" ht="30">
      <c r="B40" s="33" t="s">
        <v>64</v>
      </c>
    </row>
    <row r="41" spans="2:2" ht="90">
      <c r="B41" s="33" t="s">
        <v>65</v>
      </c>
    </row>
    <row r="42" spans="2:2">
      <c r="B42" s="36" t="s">
        <v>66</v>
      </c>
    </row>
    <row r="43" spans="2:2" ht="45">
      <c r="B43" s="33" t="s">
        <v>67</v>
      </c>
    </row>
    <row r="44" spans="2:2">
      <c r="B44" s="34" t="s">
        <v>48</v>
      </c>
    </row>
    <row r="45" spans="2:2" ht="48">
      <c r="B45" s="33" t="s">
        <v>68</v>
      </c>
    </row>
    <row r="46" spans="2:2" ht="78">
      <c r="B46" s="33" t="s">
        <v>69</v>
      </c>
    </row>
  </sheetData>
  <sheetProtection algorithmName="SHA-512" hashValue="7NPkQobtK2jEjJLd/Z/ppJYhYD6yfVt+WX7VFje82OXyFUJXCdqbGQvB7DHE+XlGsabcOo4Nsyxk9F+o0POKrg==" saltValue="mRW0iQqYZlr+40Hdiy3iXg==" spinCount="100000" sheet="1" objects="1" scenarios="1"/>
  <hyperlinks>
    <hyperlink ref="B19" r:id="rId1" xr:uid="{367100DA-DEB3-4386-96EA-4C4AC4889EE4}"/>
    <hyperlink ref="B21" r:id="rId2" xr:uid="{37FC1676-F05E-4544-85DC-7EDB855FDD9F}"/>
    <hyperlink ref="B23" r:id="rId3" xr:uid="{90600486-B02B-49FC-A2BB-BF5A65707AED}"/>
    <hyperlink ref="B42" r:id="rId4" xr:uid="{AEF5855D-0662-41D5-B10B-6BDB63F34C79}"/>
    <hyperlink ref="B39" r:id="rId5" xr:uid="{052A74EA-2B2B-4D70-8DE4-A6B93B51396E}"/>
    <hyperlink ref="B44" r:id="rId6" xr:uid="{136AAD35-A92E-4C52-8917-5F9C34F71FA2}"/>
    <hyperlink ref="B27" r:id="rId7" xr:uid="{886DDA83-0B02-488B-84EE-385DB3EC8004}"/>
    <hyperlink ref="B16" r:id="rId8" xr:uid="{8CE33222-AC3F-422F-8648-35BCC1B1CC39}"/>
  </hyperlinks>
  <pageMargins left="0.25" right="0.25" top="0.75" bottom="0.75" header="0.3" footer="0.3"/>
  <pageSetup orientation="landscape" r:id="rId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90D79-B251-4151-93F8-9C8D84DFE5A9}">
  <sheetPr codeName="Sheet5">
    <pageSetUpPr fitToPage="1"/>
  </sheetPr>
  <dimension ref="A1:F20"/>
  <sheetViews>
    <sheetView showGridLines="0" workbookViewId="0">
      <selection activeCell="C5" sqref="C5"/>
    </sheetView>
  </sheetViews>
  <sheetFormatPr defaultColWidth="8.85546875" defaultRowHeight="15"/>
  <cols>
    <col min="1" max="1" width="2.5703125" style="32" customWidth="1"/>
    <col min="2" max="2" width="25.42578125" style="32" bestFit="1" customWidth="1"/>
    <col min="3" max="6" width="25.85546875" style="32" customWidth="1"/>
    <col min="7" max="16384" width="8.85546875" style="32"/>
  </cols>
  <sheetData>
    <row r="1" spans="1:6" ht="21.75" thickBot="1">
      <c r="B1" s="43" t="s">
        <v>70</v>
      </c>
      <c r="D1" s="44"/>
      <c r="E1" s="44"/>
      <c r="F1" s="44"/>
    </row>
    <row r="2" spans="1:6" ht="15.75" thickBot="1">
      <c r="B2" s="44"/>
      <c r="C2" s="67" t="s">
        <v>71</v>
      </c>
      <c r="D2" s="68" t="s">
        <v>72</v>
      </c>
      <c r="E2" s="68" t="s">
        <v>73</v>
      </c>
      <c r="F2" s="69" t="s">
        <v>74</v>
      </c>
    </row>
    <row r="3" spans="1:6">
      <c r="B3" s="45" t="s">
        <v>75</v>
      </c>
      <c r="C3" s="46">
        <v>1400</v>
      </c>
      <c r="D3" s="47">
        <v>2100</v>
      </c>
      <c r="E3" s="47">
        <v>2100</v>
      </c>
      <c r="F3" s="48">
        <v>2700</v>
      </c>
    </row>
    <row r="4" spans="1:6">
      <c r="B4" s="49" t="s">
        <v>76</v>
      </c>
      <c r="C4" s="50">
        <v>1</v>
      </c>
      <c r="D4" s="51">
        <v>1</v>
      </c>
      <c r="E4" s="51">
        <v>1</v>
      </c>
      <c r="F4" s="52">
        <v>2</v>
      </c>
    </row>
    <row r="5" spans="1:6">
      <c r="B5" s="49" t="s">
        <v>77</v>
      </c>
      <c r="C5" s="50" t="s">
        <v>78</v>
      </c>
      <c r="D5" s="51" t="s">
        <v>78</v>
      </c>
      <c r="E5" s="51" t="s">
        <v>79</v>
      </c>
      <c r="F5" s="52" t="s">
        <v>79</v>
      </c>
    </row>
    <row r="6" spans="1:6">
      <c r="B6" s="49" t="s">
        <v>80</v>
      </c>
      <c r="C6" s="50" t="s">
        <v>81</v>
      </c>
      <c r="D6" s="51" t="s">
        <v>82</v>
      </c>
      <c r="E6" s="51" t="s">
        <v>82</v>
      </c>
      <c r="F6" s="52" t="s">
        <v>83</v>
      </c>
    </row>
    <row r="7" spans="1:6">
      <c r="B7" s="49" t="s">
        <v>84</v>
      </c>
      <c r="C7" s="50" t="s">
        <v>85</v>
      </c>
      <c r="D7" s="51" t="s">
        <v>85</v>
      </c>
      <c r="E7" s="51" t="s">
        <v>86</v>
      </c>
      <c r="F7" s="52" t="s">
        <v>86</v>
      </c>
    </row>
    <row r="8" spans="1:6">
      <c r="B8" s="49" t="s">
        <v>87</v>
      </c>
      <c r="C8" s="50" t="s">
        <v>88</v>
      </c>
      <c r="D8" s="51" t="s">
        <v>88</v>
      </c>
      <c r="E8" s="51" t="s">
        <v>89</v>
      </c>
      <c r="F8" s="52" t="s">
        <v>90</v>
      </c>
    </row>
    <row r="9" spans="1:6" s="41" customFormat="1">
      <c r="A9" s="32"/>
      <c r="B9" s="53" t="s">
        <v>91</v>
      </c>
      <c r="C9" s="54">
        <v>0.15</v>
      </c>
      <c r="D9" s="55">
        <v>0.15</v>
      </c>
      <c r="E9" s="55">
        <v>0.2</v>
      </c>
      <c r="F9" s="56">
        <v>0.2</v>
      </c>
    </row>
    <row r="10" spans="1:6">
      <c r="B10" s="49" t="s">
        <v>92</v>
      </c>
      <c r="C10" s="50" t="s">
        <v>93</v>
      </c>
      <c r="D10" s="51" t="s">
        <v>93</v>
      </c>
      <c r="E10" s="51" t="s">
        <v>93</v>
      </c>
      <c r="F10" s="52" t="s">
        <v>94</v>
      </c>
    </row>
    <row r="11" spans="1:6">
      <c r="B11" s="49" t="s">
        <v>95</v>
      </c>
      <c r="C11" s="50" t="s">
        <v>96</v>
      </c>
      <c r="D11" s="51" t="s">
        <v>97</v>
      </c>
      <c r="E11" s="51" t="s">
        <v>98</v>
      </c>
      <c r="F11" s="52" t="s">
        <v>99</v>
      </c>
    </row>
    <row r="12" spans="1:6" s="41" customFormat="1">
      <c r="A12" s="32"/>
      <c r="B12" s="53" t="s">
        <v>100</v>
      </c>
      <c r="C12" s="57" t="s">
        <v>101</v>
      </c>
      <c r="D12" s="58" t="s">
        <v>101</v>
      </c>
      <c r="E12" s="58" t="s">
        <v>102</v>
      </c>
      <c r="F12" s="59" t="s">
        <v>103</v>
      </c>
    </row>
    <row r="13" spans="1:6">
      <c r="B13" s="49" t="s">
        <v>104</v>
      </c>
      <c r="C13" s="50" t="s">
        <v>105</v>
      </c>
      <c r="D13" s="51" t="s">
        <v>105</v>
      </c>
      <c r="E13" s="51" t="s">
        <v>105</v>
      </c>
      <c r="F13" s="52" t="s">
        <v>106</v>
      </c>
    </row>
    <row r="14" spans="1:6">
      <c r="B14" s="49" t="s">
        <v>107</v>
      </c>
      <c r="C14" s="50" t="s">
        <v>105</v>
      </c>
      <c r="D14" s="51" t="s">
        <v>105</v>
      </c>
      <c r="E14" s="51" t="s">
        <v>105</v>
      </c>
      <c r="F14" s="52" t="s">
        <v>108</v>
      </c>
    </row>
    <row r="15" spans="1:6">
      <c r="B15" s="49" t="s">
        <v>109</v>
      </c>
      <c r="C15" s="50" t="s">
        <v>110</v>
      </c>
      <c r="D15" s="51" t="s">
        <v>110</v>
      </c>
      <c r="E15" s="51" t="s">
        <v>111</v>
      </c>
      <c r="F15" s="52" t="s">
        <v>111</v>
      </c>
    </row>
    <row r="16" spans="1:6">
      <c r="B16" s="49" t="s">
        <v>112</v>
      </c>
      <c r="C16" s="50" t="s">
        <v>113</v>
      </c>
      <c r="D16" s="51" t="s">
        <v>113</v>
      </c>
      <c r="E16" s="51" t="s">
        <v>113</v>
      </c>
      <c r="F16" s="52" t="s">
        <v>114</v>
      </c>
    </row>
    <row r="17" spans="2:6">
      <c r="B17" s="49" t="s">
        <v>115</v>
      </c>
      <c r="C17" s="50" t="s">
        <v>116</v>
      </c>
      <c r="D17" s="51" t="str">
        <f>C17</f>
        <v>70/74</v>
      </c>
      <c r="E17" s="51" t="str">
        <f>D17</f>
        <v>70/74</v>
      </c>
      <c r="F17" s="52" t="str">
        <f>E17</f>
        <v>70/74</v>
      </c>
    </row>
    <row r="18" spans="2:6">
      <c r="B18" s="49" t="s">
        <v>117</v>
      </c>
      <c r="C18" s="50" t="s">
        <v>118</v>
      </c>
      <c r="D18" s="51" t="s">
        <v>118</v>
      </c>
      <c r="E18" s="51" t="s">
        <v>118</v>
      </c>
      <c r="F18" s="52" t="s">
        <v>118</v>
      </c>
    </row>
    <row r="19" spans="2:6">
      <c r="B19" s="49" t="s">
        <v>119</v>
      </c>
      <c r="C19" s="60">
        <v>0.77</v>
      </c>
      <c r="D19" s="61">
        <f>C19</f>
        <v>0.77</v>
      </c>
      <c r="E19" s="61">
        <f>D19</f>
        <v>0.77</v>
      </c>
      <c r="F19" s="62">
        <f>E19</f>
        <v>0.77</v>
      </c>
    </row>
    <row r="20" spans="2:6" ht="15.75" thickBot="1">
      <c r="B20" s="63" t="s">
        <v>120</v>
      </c>
      <c r="C20" s="64">
        <v>1978</v>
      </c>
      <c r="D20" s="65">
        <v>1987</v>
      </c>
      <c r="E20" s="65">
        <v>2001</v>
      </c>
      <c r="F20" s="66">
        <v>2013</v>
      </c>
    </row>
  </sheetData>
  <sheetProtection algorithmName="SHA-512" hashValue="UqTXwyGbJAu69K8c6U99QNHxE8xU4m9NrXKa6bXRaAq2J4hiLMa5u26+ZKwO4jauUueuwLyYAU3LWd+qwtMJyw==" saltValue="n+NU0HMZ/lIFMWxiH7i17g==" spinCount="100000" sheet="1" selectLockedCells="1"/>
  <pageMargins left="0.25" right="0.25" top="0.75" bottom="0.75" header="0.3" footer="0.3"/>
  <pageSetup scale="97" orientation="landscape"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0D701-42A9-4319-8042-5512E61F9A0B}">
  <sheetPr codeName="Sheet6"/>
  <dimension ref="A1:D1025"/>
  <sheetViews>
    <sheetView workbookViewId="0">
      <selection activeCell="D3" sqref="D3"/>
    </sheetView>
  </sheetViews>
  <sheetFormatPr defaultColWidth="11.42578125" defaultRowHeight="15"/>
  <cols>
    <col min="1" max="16384" width="11.42578125" style="4"/>
  </cols>
  <sheetData>
    <row r="1" spans="1:4">
      <c r="A1" s="4" t="s">
        <v>11</v>
      </c>
      <c r="B1" s="4" t="s">
        <v>121</v>
      </c>
    </row>
    <row r="2" spans="1:4">
      <c r="A2" s="4">
        <v>90001</v>
      </c>
      <c r="B2" s="4">
        <v>8</v>
      </c>
      <c r="D2" s="4" t="s">
        <v>122</v>
      </c>
    </row>
    <row r="3" spans="1:4">
      <c r="A3" s="4">
        <v>90002</v>
      </c>
      <c r="B3" s="4">
        <v>8</v>
      </c>
      <c r="D3" s="8" t="s">
        <v>51</v>
      </c>
    </row>
    <row r="4" spans="1:4">
      <c r="A4" s="4">
        <v>90003</v>
      </c>
      <c r="B4" s="4">
        <v>8</v>
      </c>
    </row>
    <row r="5" spans="1:4">
      <c r="A5" s="4">
        <v>90004</v>
      </c>
      <c r="B5" s="4">
        <v>9</v>
      </c>
    </row>
    <row r="6" spans="1:4">
      <c r="A6" s="4">
        <v>90008</v>
      </c>
      <c r="B6" s="4">
        <v>8</v>
      </c>
    </row>
    <row r="7" spans="1:4">
      <c r="A7" s="4">
        <v>90011</v>
      </c>
      <c r="B7" s="4">
        <v>8</v>
      </c>
    </row>
    <row r="8" spans="1:4">
      <c r="A8" s="4">
        <v>90012</v>
      </c>
      <c r="B8" s="4">
        <v>9</v>
      </c>
    </row>
    <row r="9" spans="1:4">
      <c r="A9" s="4">
        <v>90013</v>
      </c>
      <c r="B9" s="4">
        <v>9</v>
      </c>
    </row>
    <row r="10" spans="1:4">
      <c r="A10" s="4">
        <v>90015</v>
      </c>
      <c r="B10" s="4">
        <v>9</v>
      </c>
    </row>
    <row r="11" spans="1:4">
      <c r="A11" s="4">
        <v>90017</v>
      </c>
      <c r="B11" s="4">
        <v>9</v>
      </c>
    </row>
    <row r="12" spans="1:4">
      <c r="A12" s="4">
        <v>90018</v>
      </c>
      <c r="B12" s="4">
        <v>8</v>
      </c>
    </row>
    <row r="13" spans="1:4">
      <c r="A13" s="4">
        <v>90019</v>
      </c>
      <c r="B13" s="4">
        <v>9</v>
      </c>
    </row>
    <row r="14" spans="1:4">
      <c r="A14" s="4">
        <v>90022</v>
      </c>
      <c r="B14" s="4">
        <v>9</v>
      </c>
    </row>
    <row r="15" spans="1:4">
      <c r="A15" s="4">
        <v>90023</v>
      </c>
      <c r="B15" s="4">
        <v>8</v>
      </c>
    </row>
    <row r="16" spans="1:4">
      <c r="A16" s="4">
        <v>90024</v>
      </c>
      <c r="B16" s="4">
        <v>9</v>
      </c>
    </row>
    <row r="17" spans="1:2">
      <c r="A17" s="4">
        <v>90025</v>
      </c>
      <c r="B17" s="4">
        <v>6</v>
      </c>
    </row>
    <row r="18" spans="1:2">
      <c r="A18" s="4">
        <v>90032</v>
      </c>
      <c r="B18" s="4">
        <v>9</v>
      </c>
    </row>
    <row r="19" spans="1:2">
      <c r="A19" s="4">
        <v>90033</v>
      </c>
      <c r="B19" s="4">
        <v>9</v>
      </c>
    </row>
    <row r="20" spans="1:2">
      <c r="A20" s="4">
        <v>90034</v>
      </c>
      <c r="B20" s="4">
        <v>8</v>
      </c>
    </row>
    <row r="21" spans="1:2">
      <c r="A21" s="4">
        <v>90036</v>
      </c>
      <c r="B21" s="4">
        <v>9</v>
      </c>
    </row>
    <row r="22" spans="1:2">
      <c r="A22" s="4">
        <v>90038</v>
      </c>
      <c r="B22" s="4">
        <v>9</v>
      </c>
    </row>
    <row r="23" spans="1:2">
      <c r="A23" s="4">
        <v>90040</v>
      </c>
      <c r="B23" s="4">
        <v>8</v>
      </c>
    </row>
    <row r="24" spans="1:2">
      <c r="A24" s="4">
        <v>90043</v>
      </c>
      <c r="B24" s="4">
        <v>8</v>
      </c>
    </row>
    <row r="25" spans="1:2">
      <c r="A25" s="4">
        <v>90044</v>
      </c>
      <c r="B25" s="4">
        <v>8</v>
      </c>
    </row>
    <row r="26" spans="1:2">
      <c r="A26" s="4">
        <v>90045</v>
      </c>
      <c r="B26" s="4">
        <v>6</v>
      </c>
    </row>
    <row r="27" spans="1:2">
      <c r="A27" s="4">
        <v>90046</v>
      </c>
      <c r="B27" s="4">
        <v>9</v>
      </c>
    </row>
    <row r="28" spans="1:2">
      <c r="A28" s="4">
        <v>90047</v>
      </c>
      <c r="B28" s="4">
        <v>8</v>
      </c>
    </row>
    <row r="29" spans="1:2">
      <c r="A29" s="4">
        <v>90048</v>
      </c>
      <c r="B29" s="4">
        <v>9</v>
      </c>
    </row>
    <row r="30" spans="1:2">
      <c r="A30" s="4">
        <v>90049</v>
      </c>
      <c r="B30" s="4">
        <v>6</v>
      </c>
    </row>
    <row r="31" spans="1:2">
      <c r="A31" s="4">
        <v>90054</v>
      </c>
      <c r="B31" s="4">
        <v>9</v>
      </c>
    </row>
    <row r="32" spans="1:2">
      <c r="A32" s="4">
        <v>90056</v>
      </c>
      <c r="B32" s="4">
        <v>8</v>
      </c>
    </row>
    <row r="33" spans="1:2">
      <c r="A33" s="4">
        <v>90058</v>
      </c>
      <c r="B33" s="4">
        <v>8</v>
      </c>
    </row>
    <row r="34" spans="1:2">
      <c r="A34" s="4">
        <v>90059</v>
      </c>
      <c r="B34" s="4">
        <v>8</v>
      </c>
    </row>
    <row r="35" spans="1:2">
      <c r="A35" s="4">
        <v>90061</v>
      </c>
      <c r="B35" s="4">
        <v>8</v>
      </c>
    </row>
    <row r="36" spans="1:2">
      <c r="A36" s="4">
        <v>90063</v>
      </c>
      <c r="B36" s="4">
        <v>9</v>
      </c>
    </row>
    <row r="37" spans="1:2">
      <c r="A37" s="4">
        <v>90066</v>
      </c>
      <c r="B37" s="4">
        <v>6</v>
      </c>
    </row>
    <row r="38" spans="1:2">
      <c r="A38" s="4">
        <v>90069</v>
      </c>
      <c r="B38" s="4">
        <v>9</v>
      </c>
    </row>
    <row r="39" spans="1:2">
      <c r="A39" s="4">
        <v>90073</v>
      </c>
      <c r="B39" s="4">
        <v>6</v>
      </c>
    </row>
    <row r="40" spans="1:2">
      <c r="A40" s="4">
        <v>90201</v>
      </c>
      <c r="B40" s="4">
        <v>8</v>
      </c>
    </row>
    <row r="41" spans="1:2">
      <c r="A41" s="4">
        <v>90209</v>
      </c>
      <c r="B41" s="4">
        <v>9</v>
      </c>
    </row>
    <row r="42" spans="1:2">
      <c r="A42" s="4">
        <v>90210</v>
      </c>
      <c r="B42" s="4">
        <v>9</v>
      </c>
    </row>
    <row r="43" spans="1:2">
      <c r="A43" s="4">
        <v>90211</v>
      </c>
      <c r="B43" s="4">
        <v>9</v>
      </c>
    </row>
    <row r="44" spans="1:2">
      <c r="A44" s="4">
        <v>90212</v>
      </c>
      <c r="B44" s="4">
        <v>9</v>
      </c>
    </row>
    <row r="45" spans="1:2">
      <c r="A45" s="4">
        <v>90213</v>
      </c>
      <c r="B45" s="4">
        <v>9</v>
      </c>
    </row>
    <row r="46" spans="1:2">
      <c r="A46" s="4">
        <v>90220</v>
      </c>
      <c r="B46" s="4">
        <v>8</v>
      </c>
    </row>
    <row r="47" spans="1:2">
      <c r="A47" s="4">
        <v>90221</v>
      </c>
      <c r="B47" s="4">
        <v>8</v>
      </c>
    </row>
    <row r="48" spans="1:2">
      <c r="A48" s="4">
        <v>90222</v>
      </c>
      <c r="B48" s="4">
        <v>8</v>
      </c>
    </row>
    <row r="49" spans="1:2">
      <c r="A49" s="4">
        <v>90224</v>
      </c>
      <c r="B49" s="4">
        <v>8</v>
      </c>
    </row>
    <row r="50" spans="1:2">
      <c r="A50" s="4">
        <v>90230</v>
      </c>
      <c r="B50" s="4">
        <v>8</v>
      </c>
    </row>
    <row r="51" spans="1:2">
      <c r="A51" s="4">
        <v>90231</v>
      </c>
      <c r="B51" s="4">
        <v>8</v>
      </c>
    </row>
    <row r="52" spans="1:2">
      <c r="A52" s="4">
        <v>90232</v>
      </c>
      <c r="B52" s="4">
        <v>8</v>
      </c>
    </row>
    <row r="53" spans="1:2">
      <c r="A53" s="4">
        <v>90239</v>
      </c>
      <c r="B53" s="4">
        <v>8</v>
      </c>
    </row>
    <row r="54" spans="1:2">
      <c r="A54" s="4">
        <v>90240</v>
      </c>
      <c r="B54" s="4">
        <v>8</v>
      </c>
    </row>
    <row r="55" spans="1:2">
      <c r="A55" s="4">
        <v>90241</v>
      </c>
      <c r="B55" s="4">
        <v>8</v>
      </c>
    </row>
    <row r="56" spans="1:2">
      <c r="A56" s="4">
        <v>90242</v>
      </c>
      <c r="B56" s="4">
        <v>8</v>
      </c>
    </row>
    <row r="57" spans="1:2">
      <c r="A57" s="4">
        <v>90245</v>
      </c>
      <c r="B57" s="4">
        <v>6</v>
      </c>
    </row>
    <row r="58" spans="1:2">
      <c r="A58" s="4">
        <v>90247</v>
      </c>
      <c r="B58" s="4">
        <v>8</v>
      </c>
    </row>
    <row r="59" spans="1:2">
      <c r="A59" s="4">
        <v>90248</v>
      </c>
      <c r="B59" s="4">
        <v>8</v>
      </c>
    </row>
    <row r="60" spans="1:2">
      <c r="A60" s="4">
        <v>90249</v>
      </c>
      <c r="B60" s="4">
        <v>8</v>
      </c>
    </row>
    <row r="61" spans="1:2">
      <c r="A61" s="4">
        <v>90250</v>
      </c>
      <c r="B61" s="4">
        <v>8</v>
      </c>
    </row>
    <row r="62" spans="1:2">
      <c r="A62" s="4">
        <v>90251</v>
      </c>
      <c r="B62" s="4">
        <v>8</v>
      </c>
    </row>
    <row r="63" spans="1:2">
      <c r="A63" s="4">
        <v>90254</v>
      </c>
      <c r="B63" s="4">
        <v>6</v>
      </c>
    </row>
    <row r="64" spans="1:2">
      <c r="A64" s="4">
        <v>90255</v>
      </c>
      <c r="B64" s="4">
        <v>8</v>
      </c>
    </row>
    <row r="65" spans="1:2">
      <c r="A65" s="4">
        <v>90260</v>
      </c>
      <c r="B65" s="4">
        <v>8</v>
      </c>
    </row>
    <row r="66" spans="1:2">
      <c r="A66" s="4">
        <v>90261</v>
      </c>
      <c r="B66" s="4">
        <v>8</v>
      </c>
    </row>
    <row r="67" spans="1:2">
      <c r="A67" s="4">
        <v>90262</v>
      </c>
      <c r="B67" s="4">
        <v>8</v>
      </c>
    </row>
    <row r="68" spans="1:2">
      <c r="A68" s="4">
        <v>90263</v>
      </c>
      <c r="B68" s="4">
        <v>6</v>
      </c>
    </row>
    <row r="69" spans="1:2">
      <c r="A69" s="4">
        <v>90264</v>
      </c>
      <c r="B69" s="4">
        <v>6</v>
      </c>
    </row>
    <row r="70" spans="1:2">
      <c r="A70" s="4">
        <v>90265</v>
      </c>
      <c r="B70" s="4">
        <v>6</v>
      </c>
    </row>
    <row r="71" spans="1:2">
      <c r="A71" s="4">
        <v>90266</v>
      </c>
      <c r="B71" s="4">
        <v>6</v>
      </c>
    </row>
    <row r="72" spans="1:2">
      <c r="A72" s="4">
        <v>90270</v>
      </c>
      <c r="B72" s="4">
        <v>8</v>
      </c>
    </row>
    <row r="73" spans="1:2">
      <c r="A73" s="4">
        <v>90274</v>
      </c>
      <c r="B73" s="4">
        <v>6</v>
      </c>
    </row>
    <row r="74" spans="1:2">
      <c r="A74" s="4">
        <v>90275</v>
      </c>
      <c r="B74" s="4">
        <v>6</v>
      </c>
    </row>
    <row r="75" spans="1:2">
      <c r="A75" s="4">
        <v>90277</v>
      </c>
      <c r="B75" s="4">
        <v>6</v>
      </c>
    </row>
    <row r="76" spans="1:2">
      <c r="A76" s="4">
        <v>90278</v>
      </c>
      <c r="B76" s="4">
        <v>6</v>
      </c>
    </row>
    <row r="77" spans="1:2">
      <c r="A77" s="4">
        <v>90280</v>
      </c>
      <c r="B77" s="4">
        <v>8</v>
      </c>
    </row>
    <row r="78" spans="1:2">
      <c r="A78" s="4">
        <v>90290</v>
      </c>
      <c r="B78" s="4">
        <v>6</v>
      </c>
    </row>
    <row r="79" spans="1:2">
      <c r="A79" s="4">
        <v>90291</v>
      </c>
      <c r="B79" s="4">
        <v>6</v>
      </c>
    </row>
    <row r="80" spans="1:2">
      <c r="A80" s="4">
        <v>90292</v>
      </c>
      <c r="B80" s="4">
        <v>6</v>
      </c>
    </row>
    <row r="81" spans="1:2">
      <c r="A81" s="4">
        <v>90301</v>
      </c>
      <c r="B81" s="4">
        <v>8</v>
      </c>
    </row>
    <row r="82" spans="1:2">
      <c r="A82" s="4">
        <v>90302</v>
      </c>
      <c r="B82" s="4">
        <v>8</v>
      </c>
    </row>
    <row r="83" spans="1:2">
      <c r="A83" s="4">
        <v>90303</v>
      </c>
      <c r="B83" s="4">
        <v>8</v>
      </c>
    </row>
    <row r="84" spans="1:2">
      <c r="A84" s="4">
        <v>90304</v>
      </c>
      <c r="B84" s="4">
        <v>8</v>
      </c>
    </row>
    <row r="85" spans="1:2">
      <c r="A85" s="4">
        <v>90305</v>
      </c>
      <c r="B85" s="4">
        <v>8</v>
      </c>
    </row>
    <row r="86" spans="1:2">
      <c r="A86" s="4">
        <v>90306</v>
      </c>
      <c r="B86" s="4">
        <v>8</v>
      </c>
    </row>
    <row r="87" spans="1:2">
      <c r="A87" s="4">
        <v>90311</v>
      </c>
      <c r="B87" s="4">
        <v>8</v>
      </c>
    </row>
    <row r="88" spans="1:2">
      <c r="A88" s="4">
        <v>90401</v>
      </c>
      <c r="B88" s="4">
        <v>6</v>
      </c>
    </row>
    <row r="89" spans="1:2">
      <c r="A89" s="4">
        <v>90402</v>
      </c>
      <c r="B89" s="4">
        <v>6</v>
      </c>
    </row>
    <row r="90" spans="1:2">
      <c r="A90" s="4">
        <v>90403</v>
      </c>
      <c r="B90" s="4">
        <v>6</v>
      </c>
    </row>
    <row r="91" spans="1:2">
      <c r="A91" s="4">
        <v>90404</v>
      </c>
      <c r="B91" s="4">
        <v>6</v>
      </c>
    </row>
    <row r="92" spans="1:2">
      <c r="A92" s="4">
        <v>90405</v>
      </c>
      <c r="B92" s="4">
        <v>6</v>
      </c>
    </row>
    <row r="93" spans="1:2">
      <c r="A93" s="4">
        <v>90406</v>
      </c>
      <c r="B93" s="4">
        <v>6</v>
      </c>
    </row>
    <row r="94" spans="1:2">
      <c r="A94" s="4">
        <v>90501</v>
      </c>
      <c r="B94" s="4">
        <v>6</v>
      </c>
    </row>
    <row r="95" spans="1:2">
      <c r="A95" s="4">
        <v>90502</v>
      </c>
      <c r="B95" s="4">
        <v>6</v>
      </c>
    </row>
    <row r="96" spans="1:2">
      <c r="A96" s="4">
        <v>90503</v>
      </c>
      <c r="B96" s="4">
        <v>6</v>
      </c>
    </row>
    <row r="97" spans="1:2">
      <c r="A97" s="4">
        <v>90504</v>
      </c>
      <c r="B97" s="4">
        <v>6</v>
      </c>
    </row>
    <row r="98" spans="1:2">
      <c r="A98" s="4">
        <v>90505</v>
      </c>
      <c r="B98" s="4">
        <v>6</v>
      </c>
    </row>
    <row r="99" spans="1:2">
      <c r="A99" s="4">
        <v>90506</v>
      </c>
      <c r="B99" s="4">
        <v>6</v>
      </c>
    </row>
    <row r="100" spans="1:2">
      <c r="A100" s="4">
        <v>90509</v>
      </c>
      <c r="B100" s="4">
        <v>6</v>
      </c>
    </row>
    <row r="101" spans="1:2">
      <c r="A101" s="4">
        <v>90510</v>
      </c>
      <c r="B101" s="4">
        <v>6</v>
      </c>
    </row>
    <row r="102" spans="1:2">
      <c r="A102" s="4">
        <v>90601</v>
      </c>
      <c r="B102" s="4">
        <v>9</v>
      </c>
    </row>
    <row r="103" spans="1:2">
      <c r="A103" s="4">
        <v>90602</v>
      </c>
      <c r="B103" s="4">
        <v>9</v>
      </c>
    </row>
    <row r="104" spans="1:2">
      <c r="A104" s="4">
        <v>90603</v>
      </c>
      <c r="B104" s="4">
        <v>9</v>
      </c>
    </row>
    <row r="105" spans="1:2">
      <c r="A105" s="4">
        <v>90604</v>
      </c>
      <c r="B105" s="4">
        <v>9</v>
      </c>
    </row>
    <row r="106" spans="1:2">
      <c r="A106" s="4">
        <v>90605</v>
      </c>
      <c r="B106" s="4">
        <v>9</v>
      </c>
    </row>
    <row r="107" spans="1:2">
      <c r="A107" s="4">
        <v>90606</v>
      </c>
      <c r="B107" s="4">
        <v>9</v>
      </c>
    </row>
    <row r="108" spans="1:2">
      <c r="A108" s="4">
        <v>90608</v>
      </c>
      <c r="B108" s="4">
        <v>9</v>
      </c>
    </row>
    <row r="109" spans="1:2">
      <c r="A109" s="4">
        <v>90620</v>
      </c>
      <c r="B109" s="4">
        <v>8</v>
      </c>
    </row>
    <row r="110" spans="1:2">
      <c r="A110" s="4">
        <v>90621</v>
      </c>
      <c r="B110" s="4">
        <v>8</v>
      </c>
    </row>
    <row r="111" spans="1:2">
      <c r="A111" s="4">
        <v>90622</v>
      </c>
      <c r="B111" s="4">
        <v>8</v>
      </c>
    </row>
    <row r="112" spans="1:2">
      <c r="A112" s="4">
        <v>90623</v>
      </c>
      <c r="B112" s="4">
        <v>8</v>
      </c>
    </row>
    <row r="113" spans="1:2">
      <c r="A113" s="4">
        <v>90624</v>
      </c>
      <c r="B113" s="4">
        <v>8</v>
      </c>
    </row>
    <row r="114" spans="1:2">
      <c r="A114" s="4">
        <v>90630</v>
      </c>
      <c r="B114" s="4">
        <v>8</v>
      </c>
    </row>
    <row r="115" spans="1:2">
      <c r="A115" s="4">
        <v>90631</v>
      </c>
      <c r="B115" s="4">
        <v>8</v>
      </c>
    </row>
    <row r="116" spans="1:2">
      <c r="A116" s="4">
        <v>90633</v>
      </c>
      <c r="B116" s="4">
        <v>8</v>
      </c>
    </row>
    <row r="117" spans="1:2">
      <c r="A117" s="4">
        <v>90637</v>
      </c>
      <c r="B117" s="4">
        <v>9</v>
      </c>
    </row>
    <row r="118" spans="1:2">
      <c r="A118" s="4">
        <v>90638</v>
      </c>
      <c r="B118" s="4">
        <v>9</v>
      </c>
    </row>
    <row r="119" spans="1:2">
      <c r="A119" s="4">
        <v>90639</v>
      </c>
      <c r="B119" s="4">
        <v>9</v>
      </c>
    </row>
    <row r="120" spans="1:2">
      <c r="A120" s="4">
        <v>90640</v>
      </c>
      <c r="B120" s="4">
        <v>9</v>
      </c>
    </row>
    <row r="121" spans="1:2">
      <c r="A121" s="4">
        <v>90650</v>
      </c>
      <c r="B121" s="4">
        <v>8</v>
      </c>
    </row>
    <row r="122" spans="1:2">
      <c r="A122" s="4">
        <v>90651</v>
      </c>
      <c r="B122" s="4">
        <v>8</v>
      </c>
    </row>
    <row r="123" spans="1:2">
      <c r="A123" s="4">
        <v>90660</v>
      </c>
      <c r="B123" s="4">
        <v>9</v>
      </c>
    </row>
    <row r="124" spans="1:2">
      <c r="A124" s="4">
        <v>90670</v>
      </c>
      <c r="B124" s="4">
        <v>9</v>
      </c>
    </row>
    <row r="125" spans="1:2">
      <c r="A125" s="4">
        <v>90680</v>
      </c>
      <c r="B125" s="4">
        <v>8</v>
      </c>
    </row>
    <row r="126" spans="1:2">
      <c r="A126" s="4">
        <v>90701</v>
      </c>
      <c r="B126" s="4">
        <v>8</v>
      </c>
    </row>
    <row r="127" spans="1:2">
      <c r="A127" s="4">
        <v>90703</v>
      </c>
      <c r="B127" s="4">
        <v>8</v>
      </c>
    </row>
    <row r="128" spans="1:2">
      <c r="A128" s="4">
        <v>90704</v>
      </c>
      <c r="B128" s="4">
        <v>6</v>
      </c>
    </row>
    <row r="129" spans="1:2">
      <c r="A129" s="4">
        <v>90706</v>
      </c>
      <c r="B129" s="4">
        <v>8</v>
      </c>
    </row>
    <row r="130" spans="1:2">
      <c r="A130" s="4">
        <v>90710</v>
      </c>
      <c r="B130" s="4">
        <v>6</v>
      </c>
    </row>
    <row r="131" spans="1:2">
      <c r="A131" s="4">
        <v>90712</v>
      </c>
      <c r="B131" s="4">
        <v>8</v>
      </c>
    </row>
    <row r="132" spans="1:2">
      <c r="A132" s="4">
        <v>90713</v>
      </c>
      <c r="B132" s="4">
        <v>8</v>
      </c>
    </row>
    <row r="133" spans="1:2">
      <c r="A133" s="4">
        <v>90714</v>
      </c>
      <c r="B133" s="4">
        <v>8</v>
      </c>
    </row>
    <row r="134" spans="1:2">
      <c r="A134" s="4">
        <v>90715</v>
      </c>
      <c r="B134" s="4">
        <v>8</v>
      </c>
    </row>
    <row r="135" spans="1:2">
      <c r="A135" s="4">
        <v>90716</v>
      </c>
      <c r="B135" s="4">
        <v>8</v>
      </c>
    </row>
    <row r="136" spans="1:2">
      <c r="A136" s="4">
        <v>90717</v>
      </c>
      <c r="B136" s="4">
        <v>6</v>
      </c>
    </row>
    <row r="137" spans="1:2">
      <c r="A137" s="4">
        <v>90720</v>
      </c>
      <c r="B137" s="4">
        <v>8</v>
      </c>
    </row>
    <row r="138" spans="1:2">
      <c r="A138" s="4">
        <v>90723</v>
      </c>
      <c r="B138" s="4">
        <v>8</v>
      </c>
    </row>
    <row r="139" spans="1:2">
      <c r="A139" s="4">
        <v>90731</v>
      </c>
      <c r="B139" s="4">
        <v>6</v>
      </c>
    </row>
    <row r="140" spans="1:2">
      <c r="A140" s="4">
        <v>90732</v>
      </c>
      <c r="B140" s="4">
        <v>6</v>
      </c>
    </row>
    <row r="141" spans="1:2">
      <c r="A141" s="4">
        <v>90734</v>
      </c>
      <c r="B141" s="4">
        <v>6</v>
      </c>
    </row>
    <row r="142" spans="1:2">
      <c r="A142" s="4">
        <v>90740</v>
      </c>
      <c r="B142" s="4">
        <v>6</v>
      </c>
    </row>
    <row r="143" spans="1:2">
      <c r="A143" s="4">
        <v>90742</v>
      </c>
      <c r="B143" s="4">
        <v>6</v>
      </c>
    </row>
    <row r="144" spans="1:2">
      <c r="A144" s="4">
        <v>90743</v>
      </c>
      <c r="B144" s="4">
        <v>6</v>
      </c>
    </row>
    <row r="145" spans="1:2">
      <c r="A145" s="4">
        <v>90744</v>
      </c>
      <c r="B145" s="4">
        <v>6</v>
      </c>
    </row>
    <row r="146" spans="1:2">
      <c r="A146" s="4">
        <v>90745</v>
      </c>
      <c r="B146" s="4">
        <v>6</v>
      </c>
    </row>
    <row r="147" spans="1:2">
      <c r="A147" s="4">
        <v>90746</v>
      </c>
      <c r="B147" s="4">
        <v>8</v>
      </c>
    </row>
    <row r="148" spans="1:2">
      <c r="A148" s="4">
        <v>90747</v>
      </c>
      <c r="B148" s="4">
        <v>8</v>
      </c>
    </row>
    <row r="149" spans="1:2">
      <c r="A149" s="4">
        <v>90748</v>
      </c>
      <c r="B149" s="4">
        <v>6</v>
      </c>
    </row>
    <row r="150" spans="1:2">
      <c r="A150" s="4">
        <v>90749</v>
      </c>
      <c r="B150" s="4">
        <v>8</v>
      </c>
    </row>
    <row r="151" spans="1:2">
      <c r="A151" s="4">
        <v>90755</v>
      </c>
      <c r="B151" s="4">
        <v>6</v>
      </c>
    </row>
    <row r="152" spans="1:2">
      <c r="A152" s="4">
        <v>90801</v>
      </c>
      <c r="B152" s="4">
        <v>6</v>
      </c>
    </row>
    <row r="153" spans="1:2">
      <c r="A153" s="4">
        <v>90802</v>
      </c>
      <c r="B153" s="4">
        <v>6</v>
      </c>
    </row>
    <row r="154" spans="1:2">
      <c r="A154" s="4">
        <v>90803</v>
      </c>
      <c r="B154" s="4">
        <v>6</v>
      </c>
    </row>
    <row r="155" spans="1:2">
      <c r="A155" s="4">
        <v>90804</v>
      </c>
      <c r="B155" s="4">
        <v>6</v>
      </c>
    </row>
    <row r="156" spans="1:2">
      <c r="A156" s="4">
        <v>90805</v>
      </c>
      <c r="B156" s="4">
        <v>8</v>
      </c>
    </row>
    <row r="157" spans="1:2">
      <c r="A157" s="4">
        <v>90806</v>
      </c>
      <c r="B157" s="4">
        <v>6</v>
      </c>
    </row>
    <row r="158" spans="1:2">
      <c r="A158" s="4">
        <v>90807</v>
      </c>
      <c r="B158" s="4">
        <v>8</v>
      </c>
    </row>
    <row r="159" spans="1:2">
      <c r="A159" s="4">
        <v>90808</v>
      </c>
      <c r="B159" s="4">
        <v>8</v>
      </c>
    </row>
    <row r="160" spans="1:2">
      <c r="A160" s="4">
        <v>90810</v>
      </c>
      <c r="B160" s="4">
        <v>6</v>
      </c>
    </row>
    <row r="161" spans="1:2">
      <c r="A161" s="4">
        <v>90813</v>
      </c>
      <c r="B161" s="4">
        <v>6</v>
      </c>
    </row>
    <row r="162" spans="1:2">
      <c r="A162" s="4">
        <v>90814</v>
      </c>
      <c r="B162" s="4">
        <v>6</v>
      </c>
    </row>
    <row r="163" spans="1:2">
      <c r="A163" s="4">
        <v>90815</v>
      </c>
      <c r="B163" s="4">
        <v>6</v>
      </c>
    </row>
    <row r="164" spans="1:2">
      <c r="A164" s="4">
        <v>90822</v>
      </c>
      <c r="B164" s="4">
        <v>8</v>
      </c>
    </row>
    <row r="165" spans="1:2">
      <c r="A165" s="4">
        <v>90831</v>
      </c>
      <c r="B165" s="4">
        <v>6</v>
      </c>
    </row>
    <row r="166" spans="1:2">
      <c r="A166" s="4">
        <v>90840</v>
      </c>
      <c r="B166" s="4">
        <v>6</v>
      </c>
    </row>
    <row r="167" spans="1:2">
      <c r="A167" s="4">
        <v>90846</v>
      </c>
      <c r="B167" s="4">
        <v>8</v>
      </c>
    </row>
    <row r="168" spans="1:2">
      <c r="A168" s="4">
        <v>90853</v>
      </c>
      <c r="B168" s="4">
        <v>8</v>
      </c>
    </row>
    <row r="169" spans="1:2">
      <c r="A169" s="4">
        <v>90895</v>
      </c>
      <c r="B169" s="4">
        <v>8</v>
      </c>
    </row>
    <row r="170" spans="1:2">
      <c r="A170" s="4">
        <v>91001</v>
      </c>
      <c r="B170" s="4">
        <v>9</v>
      </c>
    </row>
    <row r="171" spans="1:2">
      <c r="A171" s="4">
        <v>91006</v>
      </c>
      <c r="B171" s="4">
        <v>9</v>
      </c>
    </row>
    <row r="172" spans="1:2">
      <c r="A172" s="4">
        <v>91007</v>
      </c>
      <c r="B172" s="4">
        <v>9</v>
      </c>
    </row>
    <row r="173" spans="1:2">
      <c r="A173" s="4">
        <v>91008</v>
      </c>
      <c r="B173" s="4">
        <v>9</v>
      </c>
    </row>
    <row r="174" spans="1:2">
      <c r="A174" s="4">
        <v>91009</v>
      </c>
      <c r="B174" s="4">
        <v>9</v>
      </c>
    </row>
    <row r="175" spans="1:2">
      <c r="A175" s="4">
        <v>91010</v>
      </c>
      <c r="B175" s="4">
        <v>9</v>
      </c>
    </row>
    <row r="176" spans="1:2">
      <c r="A176" s="4">
        <v>91011</v>
      </c>
      <c r="B176" s="4">
        <v>9</v>
      </c>
    </row>
    <row r="177" spans="1:2">
      <c r="A177" s="4">
        <v>91014</v>
      </c>
      <c r="B177" s="4">
        <v>9</v>
      </c>
    </row>
    <row r="178" spans="1:2">
      <c r="A178" s="4">
        <v>91016</v>
      </c>
      <c r="B178" s="4">
        <v>9</v>
      </c>
    </row>
    <row r="179" spans="1:2">
      <c r="A179" s="4">
        <v>91020</v>
      </c>
      <c r="B179" s="4">
        <v>9</v>
      </c>
    </row>
    <row r="180" spans="1:2">
      <c r="A180" s="4">
        <v>91023</v>
      </c>
      <c r="B180" s="4">
        <v>16</v>
      </c>
    </row>
    <row r="181" spans="1:2">
      <c r="A181" s="4">
        <v>91024</v>
      </c>
      <c r="B181" s="4">
        <v>9</v>
      </c>
    </row>
    <row r="182" spans="1:2">
      <c r="A182" s="4">
        <v>91030</v>
      </c>
      <c r="B182" s="4">
        <v>9</v>
      </c>
    </row>
    <row r="183" spans="1:2">
      <c r="A183" s="4">
        <v>91042</v>
      </c>
      <c r="B183" s="4">
        <v>9</v>
      </c>
    </row>
    <row r="184" spans="1:2">
      <c r="A184" s="4">
        <v>91066</v>
      </c>
      <c r="B184" s="4">
        <v>9</v>
      </c>
    </row>
    <row r="185" spans="1:2">
      <c r="A185" s="4">
        <v>91101</v>
      </c>
      <c r="B185" s="4">
        <v>9</v>
      </c>
    </row>
    <row r="186" spans="1:2">
      <c r="A186" s="4">
        <v>91102</v>
      </c>
      <c r="B186" s="4">
        <v>9</v>
      </c>
    </row>
    <row r="187" spans="1:2">
      <c r="A187" s="4">
        <v>91103</v>
      </c>
      <c r="B187" s="4">
        <v>9</v>
      </c>
    </row>
    <row r="188" spans="1:2">
      <c r="A188" s="4">
        <v>91104</v>
      </c>
      <c r="B188" s="4">
        <v>9</v>
      </c>
    </row>
    <row r="189" spans="1:2">
      <c r="A189" s="4">
        <v>91105</v>
      </c>
      <c r="B189" s="4">
        <v>9</v>
      </c>
    </row>
    <row r="190" spans="1:2">
      <c r="A190" s="4">
        <v>91106</v>
      </c>
      <c r="B190" s="4">
        <v>9</v>
      </c>
    </row>
    <row r="191" spans="1:2">
      <c r="A191" s="4">
        <v>91107</v>
      </c>
      <c r="B191" s="4">
        <v>9</v>
      </c>
    </row>
    <row r="192" spans="1:2">
      <c r="A192" s="4">
        <v>91108</v>
      </c>
      <c r="B192" s="4">
        <v>9</v>
      </c>
    </row>
    <row r="193" spans="1:2">
      <c r="A193" s="4">
        <v>91109</v>
      </c>
      <c r="B193" s="4">
        <v>9</v>
      </c>
    </row>
    <row r="194" spans="1:2">
      <c r="A194" s="4">
        <v>91214</v>
      </c>
      <c r="B194" s="4">
        <v>9</v>
      </c>
    </row>
    <row r="195" spans="1:2">
      <c r="A195" s="4">
        <v>91301</v>
      </c>
      <c r="B195" s="4">
        <v>9</v>
      </c>
    </row>
    <row r="196" spans="1:2">
      <c r="A196" s="4">
        <v>91302</v>
      </c>
      <c r="B196" s="4">
        <v>9</v>
      </c>
    </row>
    <row r="197" spans="1:2">
      <c r="A197" s="4">
        <v>91303</v>
      </c>
      <c r="B197" s="4">
        <v>9</v>
      </c>
    </row>
    <row r="198" spans="1:2">
      <c r="A198" s="4">
        <v>91304</v>
      </c>
      <c r="B198" s="4">
        <v>9</v>
      </c>
    </row>
    <row r="199" spans="1:2">
      <c r="A199" s="4">
        <v>91307</v>
      </c>
      <c r="B199" s="4">
        <v>9</v>
      </c>
    </row>
    <row r="200" spans="1:2">
      <c r="A200" s="4">
        <v>91310</v>
      </c>
      <c r="B200" s="4">
        <v>9</v>
      </c>
    </row>
    <row r="201" spans="1:2">
      <c r="A201" s="4">
        <v>91311</v>
      </c>
      <c r="B201" s="4">
        <v>9</v>
      </c>
    </row>
    <row r="202" spans="1:2">
      <c r="A202" s="4">
        <v>91319</v>
      </c>
      <c r="B202" s="4">
        <v>9</v>
      </c>
    </row>
    <row r="203" spans="1:2">
      <c r="A203" s="4">
        <v>91320</v>
      </c>
      <c r="B203" s="4">
        <v>9</v>
      </c>
    </row>
    <row r="204" spans="1:2">
      <c r="A204" s="4">
        <v>91321</v>
      </c>
      <c r="B204" s="4">
        <v>9</v>
      </c>
    </row>
    <row r="205" spans="1:2">
      <c r="A205" s="4">
        <v>91322</v>
      </c>
      <c r="B205" s="4">
        <v>9</v>
      </c>
    </row>
    <row r="206" spans="1:2">
      <c r="A206" s="4">
        <v>91340</v>
      </c>
      <c r="B206" s="4">
        <v>9</v>
      </c>
    </row>
    <row r="207" spans="1:2">
      <c r="A207" s="4">
        <v>91342</v>
      </c>
      <c r="B207" s="4">
        <v>9</v>
      </c>
    </row>
    <row r="208" spans="1:2">
      <c r="A208" s="4">
        <v>91344</v>
      </c>
      <c r="B208" s="4">
        <v>9</v>
      </c>
    </row>
    <row r="209" spans="1:2">
      <c r="A209" s="4">
        <v>91350</v>
      </c>
      <c r="B209" s="4">
        <v>9</v>
      </c>
    </row>
    <row r="210" spans="1:2">
      <c r="A210" s="4">
        <v>91351</v>
      </c>
      <c r="B210" s="4">
        <v>9</v>
      </c>
    </row>
    <row r="211" spans="1:2">
      <c r="A211" s="4">
        <v>91354</v>
      </c>
      <c r="B211" s="4">
        <v>9</v>
      </c>
    </row>
    <row r="212" spans="1:2">
      <c r="A212" s="4">
        <v>91355</v>
      </c>
      <c r="B212" s="4">
        <v>9</v>
      </c>
    </row>
    <row r="213" spans="1:2">
      <c r="A213" s="4">
        <v>91358</v>
      </c>
      <c r="B213" s="4">
        <v>9</v>
      </c>
    </row>
    <row r="214" spans="1:2">
      <c r="A214" s="4">
        <v>91359</v>
      </c>
      <c r="B214" s="4">
        <v>9</v>
      </c>
    </row>
    <row r="215" spans="1:2">
      <c r="A215" s="4">
        <v>91360</v>
      </c>
      <c r="B215" s="4">
        <v>9</v>
      </c>
    </row>
    <row r="216" spans="1:2">
      <c r="A216" s="4">
        <v>91361</v>
      </c>
      <c r="B216" s="4">
        <v>9</v>
      </c>
    </row>
    <row r="217" spans="1:2">
      <c r="A217" s="4">
        <v>91362</v>
      </c>
      <c r="B217" s="4">
        <v>9</v>
      </c>
    </row>
    <row r="218" spans="1:2">
      <c r="A218" s="4">
        <v>91364</v>
      </c>
      <c r="B218" s="4">
        <v>9</v>
      </c>
    </row>
    <row r="219" spans="1:2">
      <c r="A219" s="4">
        <v>91367</v>
      </c>
      <c r="B219" s="4">
        <v>9</v>
      </c>
    </row>
    <row r="220" spans="1:2">
      <c r="A220" s="4">
        <v>91376</v>
      </c>
      <c r="B220" s="4">
        <v>9</v>
      </c>
    </row>
    <row r="221" spans="1:2">
      <c r="A221" s="4">
        <v>91377</v>
      </c>
      <c r="B221" s="4">
        <v>9</v>
      </c>
    </row>
    <row r="222" spans="1:2">
      <c r="A222" s="4">
        <v>91380</v>
      </c>
      <c r="B222" s="4">
        <v>9</v>
      </c>
    </row>
    <row r="223" spans="1:2">
      <c r="A223" s="4">
        <v>91381</v>
      </c>
      <c r="B223" s="4">
        <v>9</v>
      </c>
    </row>
    <row r="224" spans="1:2">
      <c r="A224" s="4">
        <v>91383</v>
      </c>
      <c r="B224" s="4">
        <v>9</v>
      </c>
    </row>
    <row r="225" spans="1:2">
      <c r="A225" s="4">
        <v>91384</v>
      </c>
      <c r="B225" s="4">
        <v>9</v>
      </c>
    </row>
    <row r="226" spans="1:2">
      <c r="A226" s="4">
        <v>91387</v>
      </c>
      <c r="B226" s="4">
        <v>9</v>
      </c>
    </row>
    <row r="227" spans="1:2">
      <c r="A227" s="4">
        <v>91390</v>
      </c>
      <c r="B227" s="4">
        <v>9</v>
      </c>
    </row>
    <row r="228" spans="1:2">
      <c r="A228" s="4">
        <v>91604</v>
      </c>
      <c r="B228" s="4">
        <v>9</v>
      </c>
    </row>
    <row r="229" spans="1:2">
      <c r="A229" s="4">
        <v>91608</v>
      </c>
      <c r="B229" s="4">
        <v>9</v>
      </c>
    </row>
    <row r="230" spans="1:2">
      <c r="A230" s="4">
        <v>91701</v>
      </c>
      <c r="B230" s="4">
        <v>10</v>
      </c>
    </row>
    <row r="231" spans="1:2">
      <c r="A231" s="4">
        <v>91702</v>
      </c>
      <c r="B231" s="4">
        <v>9</v>
      </c>
    </row>
    <row r="232" spans="1:2">
      <c r="A232" s="4">
        <v>91706</v>
      </c>
      <c r="B232" s="4">
        <v>9</v>
      </c>
    </row>
    <row r="233" spans="1:2">
      <c r="A233" s="4">
        <v>91708</v>
      </c>
      <c r="B233" s="4">
        <v>10</v>
      </c>
    </row>
    <row r="234" spans="1:2">
      <c r="A234" s="4">
        <v>91709</v>
      </c>
      <c r="B234" s="4">
        <v>10</v>
      </c>
    </row>
    <row r="235" spans="1:2">
      <c r="A235" s="4">
        <v>91710</v>
      </c>
      <c r="B235" s="4">
        <v>10</v>
      </c>
    </row>
    <row r="236" spans="1:2">
      <c r="A236" s="4">
        <v>91711</v>
      </c>
      <c r="B236" s="4">
        <v>9</v>
      </c>
    </row>
    <row r="237" spans="1:2">
      <c r="A237" s="4">
        <v>91715</v>
      </c>
      <c r="B237" s="4">
        <v>9</v>
      </c>
    </row>
    <row r="238" spans="1:2">
      <c r="A238" s="4">
        <v>91718</v>
      </c>
      <c r="B238" s="4">
        <v>10</v>
      </c>
    </row>
    <row r="239" spans="1:2">
      <c r="A239" s="4">
        <v>91720</v>
      </c>
      <c r="B239" s="4">
        <v>10</v>
      </c>
    </row>
    <row r="240" spans="1:2">
      <c r="A240" s="4">
        <v>91722</v>
      </c>
      <c r="B240" s="4">
        <v>9</v>
      </c>
    </row>
    <row r="241" spans="1:2">
      <c r="A241" s="4">
        <v>91723</v>
      </c>
      <c r="B241" s="4">
        <v>9</v>
      </c>
    </row>
    <row r="242" spans="1:2">
      <c r="A242" s="4">
        <v>91724</v>
      </c>
      <c r="B242" s="4">
        <v>9</v>
      </c>
    </row>
    <row r="243" spans="1:2">
      <c r="A243" s="4">
        <v>91729</v>
      </c>
      <c r="B243" s="4">
        <v>10</v>
      </c>
    </row>
    <row r="244" spans="1:2">
      <c r="A244" s="4">
        <v>91730</v>
      </c>
      <c r="B244" s="4">
        <v>10</v>
      </c>
    </row>
    <row r="245" spans="1:2">
      <c r="A245" s="4">
        <v>91731</v>
      </c>
      <c r="B245" s="4">
        <v>9</v>
      </c>
    </row>
    <row r="246" spans="1:2">
      <c r="A246" s="4">
        <v>91732</v>
      </c>
      <c r="B246" s="4">
        <v>9</v>
      </c>
    </row>
    <row r="247" spans="1:2">
      <c r="A247" s="4">
        <v>91733</v>
      </c>
      <c r="B247" s="4">
        <v>9</v>
      </c>
    </row>
    <row r="248" spans="1:2">
      <c r="A248" s="4">
        <v>91734</v>
      </c>
      <c r="B248" s="4">
        <v>9</v>
      </c>
    </row>
    <row r="249" spans="1:2">
      <c r="A249" s="4">
        <v>91735</v>
      </c>
      <c r="B249" s="4">
        <v>9</v>
      </c>
    </row>
    <row r="250" spans="1:2">
      <c r="A250" s="4">
        <v>91737</v>
      </c>
      <c r="B250" s="4">
        <v>10</v>
      </c>
    </row>
    <row r="251" spans="1:2">
      <c r="A251" s="4">
        <v>91739</v>
      </c>
      <c r="B251" s="4">
        <v>10</v>
      </c>
    </row>
    <row r="252" spans="1:2">
      <c r="A252" s="4">
        <v>91740</v>
      </c>
      <c r="B252" s="4">
        <v>9</v>
      </c>
    </row>
    <row r="253" spans="1:2">
      <c r="A253" s="4">
        <v>91741</v>
      </c>
      <c r="B253" s="4">
        <v>9</v>
      </c>
    </row>
    <row r="254" spans="1:2">
      <c r="A254" s="4">
        <v>91743</v>
      </c>
      <c r="B254" s="4">
        <v>10</v>
      </c>
    </row>
    <row r="255" spans="1:2">
      <c r="A255" s="4">
        <v>91744</v>
      </c>
      <c r="B255" s="4">
        <v>9</v>
      </c>
    </row>
    <row r="256" spans="1:2">
      <c r="A256" s="4">
        <v>91745</v>
      </c>
      <c r="B256" s="4">
        <v>9</v>
      </c>
    </row>
    <row r="257" spans="1:2">
      <c r="A257" s="4">
        <v>91746</v>
      </c>
      <c r="B257" s="4">
        <v>9</v>
      </c>
    </row>
    <row r="258" spans="1:2">
      <c r="A258" s="4">
        <v>91747</v>
      </c>
      <c r="B258" s="4">
        <v>9</v>
      </c>
    </row>
    <row r="259" spans="1:2">
      <c r="A259" s="4">
        <v>91748</v>
      </c>
      <c r="B259" s="4">
        <v>9</v>
      </c>
    </row>
    <row r="260" spans="1:2">
      <c r="A260" s="4">
        <v>91750</v>
      </c>
      <c r="B260" s="4">
        <v>9</v>
      </c>
    </row>
    <row r="261" spans="1:2">
      <c r="A261" s="4">
        <v>91752</v>
      </c>
      <c r="B261" s="4">
        <v>10</v>
      </c>
    </row>
    <row r="262" spans="1:2">
      <c r="A262" s="4">
        <v>91754</v>
      </c>
      <c r="B262" s="4">
        <v>9</v>
      </c>
    </row>
    <row r="263" spans="1:2">
      <c r="A263" s="4">
        <v>91755</v>
      </c>
      <c r="B263" s="4">
        <v>9</v>
      </c>
    </row>
    <row r="264" spans="1:2">
      <c r="A264" s="4">
        <v>91759</v>
      </c>
      <c r="B264" s="4">
        <v>16</v>
      </c>
    </row>
    <row r="265" spans="1:2">
      <c r="A265" s="4">
        <v>91760</v>
      </c>
      <c r="B265" s="4">
        <v>10</v>
      </c>
    </row>
    <row r="266" spans="1:2">
      <c r="A266" s="4">
        <v>91761</v>
      </c>
      <c r="B266" s="4">
        <v>10</v>
      </c>
    </row>
    <row r="267" spans="1:2">
      <c r="A267" s="4">
        <v>91762</v>
      </c>
      <c r="B267" s="4">
        <v>10</v>
      </c>
    </row>
    <row r="268" spans="1:2">
      <c r="A268" s="4">
        <v>91763</v>
      </c>
      <c r="B268" s="4">
        <v>10</v>
      </c>
    </row>
    <row r="269" spans="1:2">
      <c r="A269" s="4">
        <v>91764</v>
      </c>
      <c r="B269" s="4">
        <v>10</v>
      </c>
    </row>
    <row r="270" spans="1:2">
      <c r="A270" s="4">
        <v>91765</v>
      </c>
      <c r="B270" s="4">
        <v>9</v>
      </c>
    </row>
    <row r="271" spans="1:2">
      <c r="A271" s="4">
        <v>91766</v>
      </c>
      <c r="B271" s="4">
        <v>9</v>
      </c>
    </row>
    <row r="272" spans="1:2">
      <c r="A272" s="4">
        <v>91767</v>
      </c>
      <c r="B272" s="4">
        <v>9</v>
      </c>
    </row>
    <row r="273" spans="1:2">
      <c r="A273" s="4">
        <v>91768</v>
      </c>
      <c r="B273" s="4">
        <v>9</v>
      </c>
    </row>
    <row r="274" spans="1:2">
      <c r="A274" s="4">
        <v>91769</v>
      </c>
      <c r="B274" s="4">
        <v>9</v>
      </c>
    </row>
    <row r="275" spans="1:2">
      <c r="A275" s="4">
        <v>91770</v>
      </c>
      <c r="B275" s="4">
        <v>9</v>
      </c>
    </row>
    <row r="276" spans="1:2">
      <c r="A276" s="4">
        <v>91771</v>
      </c>
      <c r="B276" s="4">
        <v>9</v>
      </c>
    </row>
    <row r="277" spans="1:2">
      <c r="A277" s="4">
        <v>91773</v>
      </c>
      <c r="B277" s="4">
        <v>9</v>
      </c>
    </row>
    <row r="278" spans="1:2">
      <c r="A278" s="4">
        <v>91775</v>
      </c>
      <c r="B278" s="4">
        <v>9</v>
      </c>
    </row>
    <row r="279" spans="1:2">
      <c r="A279" s="4">
        <v>91776</v>
      </c>
      <c r="B279" s="4">
        <v>9</v>
      </c>
    </row>
    <row r="280" spans="1:2">
      <c r="A280" s="4">
        <v>91778</v>
      </c>
      <c r="B280" s="4">
        <v>9</v>
      </c>
    </row>
    <row r="281" spans="1:2">
      <c r="A281" s="4">
        <v>91780</v>
      </c>
      <c r="B281" s="4">
        <v>9</v>
      </c>
    </row>
    <row r="282" spans="1:2">
      <c r="A282" s="4">
        <v>91784</v>
      </c>
      <c r="B282" s="4">
        <v>10</v>
      </c>
    </row>
    <row r="283" spans="1:2">
      <c r="A283" s="4">
        <v>91785</v>
      </c>
      <c r="B283" s="4">
        <v>10</v>
      </c>
    </row>
    <row r="284" spans="1:2">
      <c r="A284" s="4">
        <v>91786</v>
      </c>
      <c r="B284" s="4">
        <v>10</v>
      </c>
    </row>
    <row r="285" spans="1:2">
      <c r="A285" s="4">
        <v>91788</v>
      </c>
      <c r="B285" s="4">
        <v>9</v>
      </c>
    </row>
    <row r="286" spans="1:2">
      <c r="A286" s="4">
        <v>91789</v>
      </c>
      <c r="B286" s="4">
        <v>9</v>
      </c>
    </row>
    <row r="287" spans="1:2">
      <c r="A287" s="4">
        <v>91790</v>
      </c>
      <c r="B287" s="4">
        <v>9</v>
      </c>
    </row>
    <row r="288" spans="1:2">
      <c r="A288" s="4">
        <v>91791</v>
      </c>
      <c r="B288" s="4">
        <v>9</v>
      </c>
    </row>
    <row r="289" spans="1:2">
      <c r="A289" s="4">
        <v>91792</v>
      </c>
      <c r="B289" s="4">
        <v>9</v>
      </c>
    </row>
    <row r="290" spans="1:2">
      <c r="A290" s="4">
        <v>91793</v>
      </c>
      <c r="B290" s="4">
        <v>9</v>
      </c>
    </row>
    <row r="291" spans="1:2">
      <c r="A291" s="4">
        <v>91801</v>
      </c>
      <c r="B291" s="4">
        <v>9</v>
      </c>
    </row>
    <row r="292" spans="1:2">
      <c r="A292" s="4">
        <v>91802</v>
      </c>
      <c r="B292" s="4">
        <v>9</v>
      </c>
    </row>
    <row r="293" spans="1:2">
      <c r="A293" s="4">
        <v>91803</v>
      </c>
      <c r="B293" s="4">
        <v>9</v>
      </c>
    </row>
    <row r="294" spans="1:2">
      <c r="A294" s="4">
        <v>91804</v>
      </c>
      <c r="B294" s="4">
        <v>9</v>
      </c>
    </row>
    <row r="295" spans="1:2">
      <c r="A295" s="4">
        <v>92028</v>
      </c>
      <c r="B295" s="4">
        <v>10</v>
      </c>
    </row>
    <row r="296" spans="1:2">
      <c r="A296" s="4">
        <v>92210</v>
      </c>
      <c r="B296" s="4">
        <v>15</v>
      </c>
    </row>
    <row r="297" spans="1:2">
      <c r="A297" s="4">
        <v>92211</v>
      </c>
      <c r="B297" s="4">
        <v>15</v>
      </c>
    </row>
    <row r="298" spans="1:2">
      <c r="A298" s="4">
        <v>92220</v>
      </c>
      <c r="B298" s="4">
        <v>15</v>
      </c>
    </row>
    <row r="299" spans="1:2">
      <c r="A299" s="4">
        <v>92223</v>
      </c>
      <c r="B299" s="4">
        <v>10</v>
      </c>
    </row>
    <row r="300" spans="1:2">
      <c r="A300" s="4">
        <v>92225</v>
      </c>
      <c r="B300" s="4">
        <v>15</v>
      </c>
    </row>
    <row r="301" spans="1:2">
      <c r="A301" s="4">
        <v>92226</v>
      </c>
      <c r="B301" s="4">
        <v>15</v>
      </c>
    </row>
    <row r="302" spans="1:2">
      <c r="A302" s="4">
        <v>92230</v>
      </c>
      <c r="B302" s="4">
        <v>15</v>
      </c>
    </row>
    <row r="303" spans="1:2">
      <c r="A303" s="4">
        <v>92234</v>
      </c>
      <c r="B303" s="4">
        <v>15</v>
      </c>
    </row>
    <row r="304" spans="1:2">
      <c r="A304" s="4">
        <v>92239</v>
      </c>
      <c r="B304" s="4">
        <v>15</v>
      </c>
    </row>
    <row r="305" spans="1:2">
      <c r="A305" s="4">
        <v>92240</v>
      </c>
      <c r="B305" s="4">
        <v>15</v>
      </c>
    </row>
    <row r="306" spans="1:2">
      <c r="A306" s="4">
        <v>92241</v>
      </c>
      <c r="B306" s="4">
        <v>15</v>
      </c>
    </row>
    <row r="307" spans="1:2">
      <c r="A307" s="4">
        <v>92251</v>
      </c>
      <c r="B307" s="4">
        <v>15</v>
      </c>
    </row>
    <row r="308" spans="1:2">
      <c r="A308" s="4">
        <v>92252</v>
      </c>
      <c r="B308" s="4">
        <v>14</v>
      </c>
    </row>
    <row r="309" spans="1:2">
      <c r="A309" s="4">
        <v>92255</v>
      </c>
      <c r="B309" s="4">
        <v>15</v>
      </c>
    </row>
    <row r="310" spans="1:2">
      <c r="A310" s="4">
        <v>92256</v>
      </c>
      <c r="B310" s="4">
        <v>14</v>
      </c>
    </row>
    <row r="311" spans="1:2">
      <c r="A311" s="4">
        <v>92258</v>
      </c>
      <c r="B311" s="4">
        <v>15</v>
      </c>
    </row>
    <row r="312" spans="1:2">
      <c r="A312" s="4">
        <v>92260</v>
      </c>
      <c r="B312" s="4">
        <v>15</v>
      </c>
    </row>
    <row r="313" spans="1:2">
      <c r="A313" s="4">
        <v>92261</v>
      </c>
      <c r="B313" s="4">
        <v>15</v>
      </c>
    </row>
    <row r="314" spans="1:2">
      <c r="A314" s="4">
        <v>92262</v>
      </c>
      <c r="B314" s="4">
        <v>15</v>
      </c>
    </row>
    <row r="315" spans="1:2">
      <c r="A315" s="4">
        <v>92263</v>
      </c>
      <c r="B315" s="4">
        <v>15</v>
      </c>
    </row>
    <row r="316" spans="1:2">
      <c r="A316" s="4">
        <v>92264</v>
      </c>
      <c r="B316" s="4">
        <v>15</v>
      </c>
    </row>
    <row r="317" spans="1:2">
      <c r="A317" s="4">
        <v>92266</v>
      </c>
      <c r="B317" s="4">
        <v>15</v>
      </c>
    </row>
    <row r="318" spans="1:2">
      <c r="A318" s="4">
        <v>92267</v>
      </c>
      <c r="B318" s="4">
        <v>15</v>
      </c>
    </row>
    <row r="319" spans="1:2">
      <c r="A319" s="4">
        <v>92268</v>
      </c>
      <c r="B319" s="4">
        <v>14</v>
      </c>
    </row>
    <row r="320" spans="1:2">
      <c r="A320" s="4">
        <v>92270</v>
      </c>
      <c r="B320" s="4">
        <v>15</v>
      </c>
    </row>
    <row r="321" spans="1:2">
      <c r="A321" s="4">
        <v>92277</v>
      </c>
      <c r="B321" s="4">
        <v>14</v>
      </c>
    </row>
    <row r="322" spans="1:2">
      <c r="A322" s="4">
        <v>92278</v>
      </c>
      <c r="B322" s="4">
        <v>14</v>
      </c>
    </row>
    <row r="323" spans="1:2">
      <c r="A323" s="4">
        <v>92280</v>
      </c>
      <c r="B323" s="4">
        <v>15</v>
      </c>
    </row>
    <row r="324" spans="1:2">
      <c r="A324" s="4">
        <v>92282</v>
      </c>
      <c r="B324" s="4">
        <v>15</v>
      </c>
    </row>
    <row r="325" spans="1:2">
      <c r="A325" s="4">
        <v>92284</v>
      </c>
      <c r="B325" s="4">
        <v>14</v>
      </c>
    </row>
    <row r="326" spans="1:2">
      <c r="A326" s="4">
        <v>92285</v>
      </c>
      <c r="B326" s="4">
        <v>14</v>
      </c>
    </row>
    <row r="327" spans="1:2">
      <c r="A327" s="4">
        <v>92301</v>
      </c>
      <c r="B327" s="4">
        <v>14</v>
      </c>
    </row>
    <row r="328" spans="1:2">
      <c r="A328" s="4">
        <v>92304</v>
      </c>
      <c r="B328" s="4">
        <v>15</v>
      </c>
    </row>
    <row r="329" spans="1:2">
      <c r="A329" s="4">
        <v>92305</v>
      </c>
      <c r="B329" s="4">
        <v>16</v>
      </c>
    </row>
    <row r="330" spans="1:2">
      <c r="A330" s="4">
        <v>92307</v>
      </c>
      <c r="B330" s="4">
        <v>14</v>
      </c>
    </row>
    <row r="331" spans="1:2">
      <c r="A331" s="4">
        <v>92308</v>
      </c>
      <c r="B331" s="4">
        <v>14</v>
      </c>
    </row>
    <row r="332" spans="1:2">
      <c r="A332" s="4">
        <v>92309</v>
      </c>
      <c r="B332" s="4">
        <v>14</v>
      </c>
    </row>
    <row r="333" spans="1:2">
      <c r="A333" s="4">
        <v>92310</v>
      </c>
      <c r="B333" s="4">
        <v>14</v>
      </c>
    </row>
    <row r="334" spans="1:2">
      <c r="A334" s="4">
        <v>92311</v>
      </c>
      <c r="B334" s="4">
        <v>14</v>
      </c>
    </row>
    <row r="335" spans="1:2">
      <c r="A335" s="4">
        <v>92312</v>
      </c>
      <c r="B335" s="4">
        <v>14</v>
      </c>
    </row>
    <row r="336" spans="1:2">
      <c r="A336" s="4">
        <v>92313</v>
      </c>
      <c r="B336" s="4">
        <v>10</v>
      </c>
    </row>
    <row r="337" spans="1:2">
      <c r="A337" s="4">
        <v>92315</v>
      </c>
      <c r="B337" s="4">
        <v>16</v>
      </c>
    </row>
    <row r="338" spans="1:2">
      <c r="A338" s="4">
        <v>92316</v>
      </c>
      <c r="B338" s="4">
        <v>10</v>
      </c>
    </row>
    <row r="339" spans="1:2">
      <c r="A339" s="4">
        <v>92317</v>
      </c>
      <c r="B339" s="4">
        <v>16</v>
      </c>
    </row>
    <row r="340" spans="1:2">
      <c r="A340" s="4">
        <v>92318</v>
      </c>
      <c r="B340" s="4">
        <v>10</v>
      </c>
    </row>
    <row r="341" spans="1:2">
      <c r="A341" s="4">
        <v>92319</v>
      </c>
      <c r="B341" s="4">
        <v>15</v>
      </c>
    </row>
    <row r="342" spans="1:2">
      <c r="A342" s="4">
        <v>92320</v>
      </c>
      <c r="B342" s="4">
        <v>10</v>
      </c>
    </row>
    <row r="343" spans="1:2">
      <c r="A343" s="4">
        <v>92321</v>
      </c>
      <c r="B343" s="4">
        <v>16</v>
      </c>
    </row>
    <row r="344" spans="1:2">
      <c r="A344" s="4">
        <v>92323</v>
      </c>
      <c r="B344" s="4">
        <v>14</v>
      </c>
    </row>
    <row r="345" spans="1:2">
      <c r="A345" s="4">
        <v>92324</v>
      </c>
      <c r="B345" s="4">
        <v>10</v>
      </c>
    </row>
    <row r="346" spans="1:2">
      <c r="A346" s="4">
        <v>92325</v>
      </c>
      <c r="B346" s="4">
        <v>16</v>
      </c>
    </row>
    <row r="347" spans="1:2">
      <c r="A347" s="4">
        <v>92326</v>
      </c>
      <c r="B347" s="4">
        <v>16</v>
      </c>
    </row>
    <row r="348" spans="1:2">
      <c r="A348" s="4">
        <v>92327</v>
      </c>
      <c r="B348" s="4">
        <v>14</v>
      </c>
    </row>
    <row r="349" spans="1:2">
      <c r="A349" s="4">
        <v>92328</v>
      </c>
      <c r="B349" s="4">
        <v>14</v>
      </c>
    </row>
    <row r="350" spans="1:2">
      <c r="A350" s="4">
        <v>92329</v>
      </c>
      <c r="B350" s="4">
        <v>14</v>
      </c>
    </row>
    <row r="351" spans="1:2">
      <c r="A351" s="4">
        <v>92332</v>
      </c>
      <c r="B351" s="4">
        <v>14</v>
      </c>
    </row>
    <row r="352" spans="1:2">
      <c r="A352" s="4">
        <v>92333</v>
      </c>
      <c r="B352" s="4">
        <v>16</v>
      </c>
    </row>
    <row r="353" spans="1:2">
      <c r="A353" s="4">
        <v>92334</v>
      </c>
      <c r="B353" s="4">
        <v>10</v>
      </c>
    </row>
    <row r="354" spans="1:2">
      <c r="A354" s="4">
        <v>92335</v>
      </c>
      <c r="B354" s="4">
        <v>10</v>
      </c>
    </row>
    <row r="355" spans="1:2">
      <c r="A355" s="4">
        <v>92336</v>
      </c>
      <c r="B355" s="4">
        <v>10</v>
      </c>
    </row>
    <row r="356" spans="1:2">
      <c r="A356" s="4">
        <v>92337</v>
      </c>
      <c r="B356" s="4">
        <v>10</v>
      </c>
    </row>
    <row r="357" spans="1:2">
      <c r="A357" s="4">
        <v>92338</v>
      </c>
      <c r="B357" s="4">
        <v>14</v>
      </c>
    </row>
    <row r="358" spans="1:2">
      <c r="A358" s="4">
        <v>92339</v>
      </c>
      <c r="B358" s="4">
        <v>16</v>
      </c>
    </row>
    <row r="359" spans="1:2">
      <c r="A359" s="4">
        <v>92340</v>
      </c>
      <c r="B359" s="4">
        <v>14</v>
      </c>
    </row>
    <row r="360" spans="1:2">
      <c r="A360" s="4">
        <v>92341</v>
      </c>
      <c r="B360" s="4">
        <v>16</v>
      </c>
    </row>
    <row r="361" spans="1:2">
      <c r="A361" s="4">
        <v>92342</v>
      </c>
      <c r="B361" s="4">
        <v>14</v>
      </c>
    </row>
    <row r="362" spans="1:2">
      <c r="A362" s="4">
        <v>92344</v>
      </c>
      <c r="B362" s="4">
        <v>14</v>
      </c>
    </row>
    <row r="363" spans="1:2">
      <c r="A363" s="4">
        <v>92345</v>
      </c>
      <c r="B363" s="4">
        <v>14</v>
      </c>
    </row>
    <row r="364" spans="1:2">
      <c r="A364" s="4">
        <v>92346</v>
      </c>
      <c r="B364" s="4">
        <v>10</v>
      </c>
    </row>
    <row r="365" spans="1:2">
      <c r="A365" s="4">
        <v>92347</v>
      </c>
      <c r="B365" s="4">
        <v>14</v>
      </c>
    </row>
    <row r="366" spans="1:2">
      <c r="A366" s="4">
        <v>92350</v>
      </c>
      <c r="B366" s="4">
        <v>10</v>
      </c>
    </row>
    <row r="367" spans="1:2">
      <c r="A367" s="4">
        <v>92352</v>
      </c>
      <c r="B367" s="4">
        <v>16</v>
      </c>
    </row>
    <row r="368" spans="1:2">
      <c r="A368" s="4">
        <v>92354</v>
      </c>
      <c r="B368" s="4">
        <v>10</v>
      </c>
    </row>
    <row r="369" spans="1:2">
      <c r="A369" s="4">
        <v>92356</v>
      </c>
      <c r="B369" s="4">
        <v>14</v>
      </c>
    </row>
    <row r="370" spans="1:2">
      <c r="A370" s="4">
        <v>92357</v>
      </c>
      <c r="B370" s="4">
        <v>14</v>
      </c>
    </row>
    <row r="371" spans="1:2">
      <c r="A371" s="4">
        <v>92358</v>
      </c>
      <c r="B371" s="4">
        <v>16</v>
      </c>
    </row>
    <row r="372" spans="1:2">
      <c r="A372" s="4">
        <v>92359</v>
      </c>
      <c r="B372" s="4">
        <v>10</v>
      </c>
    </row>
    <row r="373" spans="1:2">
      <c r="A373" s="4">
        <v>92363</v>
      </c>
      <c r="B373" s="4">
        <v>15</v>
      </c>
    </row>
    <row r="374" spans="1:2">
      <c r="A374" s="4">
        <v>92364</v>
      </c>
      <c r="B374" s="4">
        <v>14</v>
      </c>
    </row>
    <row r="375" spans="1:2">
      <c r="A375" s="4">
        <v>92365</v>
      </c>
      <c r="B375" s="4">
        <v>14</v>
      </c>
    </row>
    <row r="376" spans="1:2">
      <c r="A376" s="4">
        <v>92368</v>
      </c>
      <c r="B376" s="4">
        <v>14</v>
      </c>
    </row>
    <row r="377" spans="1:2">
      <c r="A377" s="4">
        <v>92369</v>
      </c>
      <c r="B377" s="4">
        <v>10</v>
      </c>
    </row>
    <row r="378" spans="1:2">
      <c r="A378" s="4">
        <v>92371</v>
      </c>
      <c r="B378" s="4">
        <v>14</v>
      </c>
    </row>
    <row r="379" spans="1:2">
      <c r="A379" s="4">
        <v>92372</v>
      </c>
      <c r="B379" s="4">
        <v>14</v>
      </c>
    </row>
    <row r="380" spans="1:2">
      <c r="A380" s="4">
        <v>92373</v>
      </c>
      <c r="B380" s="4">
        <v>10</v>
      </c>
    </row>
    <row r="381" spans="1:2">
      <c r="A381" s="4">
        <v>92374</v>
      </c>
      <c r="B381" s="4">
        <v>10</v>
      </c>
    </row>
    <row r="382" spans="1:2">
      <c r="A382" s="4">
        <v>92376</v>
      </c>
      <c r="B382" s="4">
        <v>10</v>
      </c>
    </row>
    <row r="383" spans="1:2">
      <c r="A383" s="4">
        <v>92377</v>
      </c>
      <c r="B383" s="4">
        <v>10</v>
      </c>
    </row>
    <row r="384" spans="1:2">
      <c r="A384" s="4">
        <v>92378</v>
      </c>
      <c r="B384" s="4">
        <v>16</v>
      </c>
    </row>
    <row r="385" spans="1:2">
      <c r="A385" s="4">
        <v>92380</v>
      </c>
      <c r="B385" s="4">
        <v>10</v>
      </c>
    </row>
    <row r="386" spans="1:2">
      <c r="A386" s="4">
        <v>92382</v>
      </c>
      <c r="B386" s="4">
        <v>16</v>
      </c>
    </row>
    <row r="387" spans="1:2">
      <c r="A387" s="4">
        <v>92384</v>
      </c>
      <c r="B387" s="4">
        <v>14</v>
      </c>
    </row>
    <row r="388" spans="1:2">
      <c r="A388" s="4">
        <v>92385</v>
      </c>
      <c r="B388" s="4">
        <v>16</v>
      </c>
    </row>
    <row r="389" spans="1:2">
      <c r="A389" s="4">
        <v>92386</v>
      </c>
      <c r="B389" s="4">
        <v>16</v>
      </c>
    </row>
    <row r="390" spans="1:2">
      <c r="A390" s="4">
        <v>92389</v>
      </c>
      <c r="B390" s="4">
        <v>14</v>
      </c>
    </row>
    <row r="391" spans="1:2">
      <c r="A391" s="4">
        <v>92391</v>
      </c>
      <c r="B391" s="4">
        <v>16</v>
      </c>
    </row>
    <row r="392" spans="1:2">
      <c r="A392" s="4">
        <v>92392</v>
      </c>
      <c r="B392" s="4">
        <v>14</v>
      </c>
    </row>
    <row r="393" spans="1:2">
      <c r="A393" s="4">
        <v>92393</v>
      </c>
      <c r="B393" s="4">
        <v>14</v>
      </c>
    </row>
    <row r="394" spans="1:2">
      <c r="A394" s="4">
        <v>92394</v>
      </c>
      <c r="B394" s="4">
        <v>14</v>
      </c>
    </row>
    <row r="395" spans="1:2">
      <c r="A395" s="4">
        <v>92395</v>
      </c>
      <c r="B395" s="4">
        <v>14</v>
      </c>
    </row>
    <row r="396" spans="1:2">
      <c r="A396" s="4">
        <v>92397</v>
      </c>
      <c r="B396" s="4">
        <v>16</v>
      </c>
    </row>
    <row r="397" spans="1:2">
      <c r="A397" s="4">
        <v>92398</v>
      </c>
      <c r="B397" s="4">
        <v>14</v>
      </c>
    </row>
    <row r="398" spans="1:2">
      <c r="A398" s="4">
        <v>92399</v>
      </c>
      <c r="B398" s="4">
        <v>10</v>
      </c>
    </row>
    <row r="399" spans="1:2">
      <c r="A399" s="4">
        <v>92401</v>
      </c>
      <c r="B399" s="4">
        <v>10</v>
      </c>
    </row>
    <row r="400" spans="1:2">
      <c r="A400" s="4">
        <v>92402</v>
      </c>
      <c r="B400" s="4">
        <v>10</v>
      </c>
    </row>
    <row r="401" spans="1:2">
      <c r="A401" s="4">
        <v>92403</v>
      </c>
      <c r="B401" s="4">
        <v>10</v>
      </c>
    </row>
    <row r="402" spans="1:2">
      <c r="A402" s="4">
        <v>92404</v>
      </c>
      <c r="B402" s="4">
        <v>10</v>
      </c>
    </row>
    <row r="403" spans="1:2">
      <c r="A403" s="4">
        <v>92405</v>
      </c>
      <c r="B403" s="4">
        <v>10</v>
      </c>
    </row>
    <row r="404" spans="1:2">
      <c r="A404" s="4">
        <v>92406</v>
      </c>
      <c r="B404" s="4">
        <v>10</v>
      </c>
    </row>
    <row r="405" spans="1:2">
      <c r="A405" s="4">
        <v>92407</v>
      </c>
      <c r="B405" s="4">
        <v>10</v>
      </c>
    </row>
    <row r="406" spans="1:2">
      <c r="A406" s="4">
        <v>92408</v>
      </c>
      <c r="B406" s="4">
        <v>10</v>
      </c>
    </row>
    <row r="407" spans="1:2">
      <c r="A407" s="4">
        <v>92410</v>
      </c>
      <c r="B407" s="4">
        <v>10</v>
      </c>
    </row>
    <row r="408" spans="1:2">
      <c r="A408" s="4">
        <v>92411</v>
      </c>
      <c r="B408" s="4">
        <v>10</v>
      </c>
    </row>
    <row r="409" spans="1:2">
      <c r="A409" s="4">
        <v>92413</v>
      </c>
      <c r="B409" s="4">
        <v>10</v>
      </c>
    </row>
    <row r="410" spans="1:2">
      <c r="A410" s="4">
        <v>92415</v>
      </c>
      <c r="B410" s="4">
        <v>10</v>
      </c>
    </row>
    <row r="411" spans="1:2">
      <c r="A411" s="4">
        <v>92418</v>
      </c>
      <c r="B411" s="4">
        <v>10</v>
      </c>
    </row>
    <row r="412" spans="1:2">
      <c r="A412" s="4">
        <v>92501</v>
      </c>
      <c r="B412" s="4">
        <v>10</v>
      </c>
    </row>
    <row r="413" spans="1:2">
      <c r="A413" s="4">
        <v>92502</v>
      </c>
      <c r="B413" s="4">
        <v>10</v>
      </c>
    </row>
    <row r="414" spans="1:2">
      <c r="A414" s="4">
        <v>92503</v>
      </c>
      <c r="B414" s="4">
        <v>10</v>
      </c>
    </row>
    <row r="415" spans="1:2">
      <c r="A415" s="4">
        <v>92504</v>
      </c>
      <c r="B415" s="4">
        <v>10</v>
      </c>
    </row>
    <row r="416" spans="1:2">
      <c r="A416" s="4">
        <v>92505</v>
      </c>
      <c r="B416" s="4">
        <v>10</v>
      </c>
    </row>
    <row r="417" spans="1:2">
      <c r="A417" s="4">
        <v>92506</v>
      </c>
      <c r="B417" s="4">
        <v>10</v>
      </c>
    </row>
    <row r="418" spans="1:2">
      <c r="A418" s="4">
        <v>92507</v>
      </c>
      <c r="B418" s="4">
        <v>10</v>
      </c>
    </row>
    <row r="419" spans="1:2">
      <c r="A419" s="4">
        <v>92508</v>
      </c>
      <c r="B419" s="4">
        <v>10</v>
      </c>
    </row>
    <row r="420" spans="1:2">
      <c r="A420" s="4">
        <v>92509</v>
      </c>
      <c r="B420" s="4">
        <v>10</v>
      </c>
    </row>
    <row r="421" spans="1:2">
      <c r="A421" s="4">
        <v>92517</v>
      </c>
      <c r="B421" s="4">
        <v>10</v>
      </c>
    </row>
    <row r="422" spans="1:2">
      <c r="A422" s="4">
        <v>92518</v>
      </c>
      <c r="B422" s="4">
        <v>10</v>
      </c>
    </row>
    <row r="423" spans="1:2">
      <c r="A423" s="4">
        <v>92530</v>
      </c>
      <c r="B423" s="4">
        <v>10</v>
      </c>
    </row>
    <row r="424" spans="1:2">
      <c r="A424" s="4">
        <v>92531</v>
      </c>
      <c r="B424" s="4">
        <v>10</v>
      </c>
    </row>
    <row r="425" spans="1:2">
      <c r="A425" s="4">
        <v>92532</v>
      </c>
      <c r="B425" s="4">
        <v>10</v>
      </c>
    </row>
    <row r="426" spans="1:2">
      <c r="A426" s="4">
        <v>92536</v>
      </c>
      <c r="B426" s="4">
        <v>15</v>
      </c>
    </row>
    <row r="427" spans="1:2">
      <c r="A427" s="4">
        <v>92543</v>
      </c>
      <c r="B427" s="4">
        <v>10</v>
      </c>
    </row>
    <row r="428" spans="1:2">
      <c r="A428" s="4">
        <v>92544</v>
      </c>
      <c r="B428" s="4">
        <v>10</v>
      </c>
    </row>
    <row r="429" spans="1:2">
      <c r="A429" s="4">
        <v>92545</v>
      </c>
      <c r="B429" s="4">
        <v>10</v>
      </c>
    </row>
    <row r="430" spans="1:2">
      <c r="A430" s="4">
        <v>92546</v>
      </c>
      <c r="B430" s="4">
        <v>10</v>
      </c>
    </row>
    <row r="431" spans="1:2">
      <c r="A431" s="4">
        <v>92548</v>
      </c>
      <c r="B431" s="4">
        <v>10</v>
      </c>
    </row>
    <row r="432" spans="1:2">
      <c r="A432" s="4">
        <v>92549</v>
      </c>
      <c r="B432" s="4">
        <v>16</v>
      </c>
    </row>
    <row r="433" spans="1:2">
      <c r="A433" s="4">
        <v>92551</v>
      </c>
      <c r="B433" s="4">
        <v>10</v>
      </c>
    </row>
    <row r="434" spans="1:2">
      <c r="A434" s="4">
        <v>92552</v>
      </c>
      <c r="B434" s="4">
        <v>10</v>
      </c>
    </row>
    <row r="435" spans="1:2">
      <c r="A435" s="4">
        <v>92553</v>
      </c>
      <c r="B435" s="4">
        <v>10</v>
      </c>
    </row>
    <row r="436" spans="1:2">
      <c r="A436" s="4">
        <v>92555</v>
      </c>
      <c r="B436" s="4">
        <v>10</v>
      </c>
    </row>
    <row r="437" spans="1:2">
      <c r="A437" s="4">
        <v>92556</v>
      </c>
      <c r="B437" s="4">
        <v>10</v>
      </c>
    </row>
    <row r="438" spans="1:2">
      <c r="A438" s="4">
        <v>92557</v>
      </c>
      <c r="B438" s="4">
        <v>10</v>
      </c>
    </row>
    <row r="439" spans="1:2">
      <c r="A439" s="4">
        <v>92561</v>
      </c>
      <c r="B439" s="4">
        <v>16</v>
      </c>
    </row>
    <row r="440" spans="1:2">
      <c r="A440" s="4">
        <v>92562</v>
      </c>
      <c r="B440" s="4">
        <v>10</v>
      </c>
    </row>
    <row r="441" spans="1:2">
      <c r="A441" s="4">
        <v>92563</v>
      </c>
      <c r="B441" s="4">
        <v>10</v>
      </c>
    </row>
    <row r="442" spans="1:2">
      <c r="A442" s="4">
        <v>92564</v>
      </c>
      <c r="B442" s="4">
        <v>10</v>
      </c>
    </row>
    <row r="443" spans="1:2">
      <c r="A443" s="4">
        <v>92567</v>
      </c>
      <c r="B443" s="4">
        <v>10</v>
      </c>
    </row>
    <row r="444" spans="1:2">
      <c r="A444" s="4">
        <v>92570</v>
      </c>
      <c r="B444" s="4">
        <v>10</v>
      </c>
    </row>
    <row r="445" spans="1:2">
      <c r="A445" s="4">
        <v>92571</v>
      </c>
      <c r="B445" s="4">
        <v>10</v>
      </c>
    </row>
    <row r="446" spans="1:2">
      <c r="A446" s="4">
        <v>92572</v>
      </c>
      <c r="B446" s="4">
        <v>10</v>
      </c>
    </row>
    <row r="447" spans="1:2">
      <c r="A447" s="4">
        <v>92581</v>
      </c>
      <c r="B447" s="4">
        <v>10</v>
      </c>
    </row>
    <row r="448" spans="1:2">
      <c r="A448" s="4">
        <v>92582</v>
      </c>
      <c r="B448" s="4">
        <v>10</v>
      </c>
    </row>
    <row r="449" spans="1:2">
      <c r="A449" s="4">
        <v>92583</v>
      </c>
      <c r="B449" s="4">
        <v>10</v>
      </c>
    </row>
    <row r="450" spans="1:2">
      <c r="A450" s="4">
        <v>92584</v>
      </c>
      <c r="B450" s="4">
        <v>10</v>
      </c>
    </row>
    <row r="451" spans="1:2">
      <c r="A451" s="4">
        <v>92585</v>
      </c>
      <c r="B451" s="4">
        <v>10</v>
      </c>
    </row>
    <row r="452" spans="1:2">
      <c r="A452" s="4">
        <v>92586</v>
      </c>
      <c r="B452" s="4">
        <v>10</v>
      </c>
    </row>
    <row r="453" spans="1:2">
      <c r="A453" s="4">
        <v>92587</v>
      </c>
      <c r="B453" s="4">
        <v>10</v>
      </c>
    </row>
    <row r="454" spans="1:2">
      <c r="A454" s="4">
        <v>92589</v>
      </c>
      <c r="B454" s="4">
        <v>10</v>
      </c>
    </row>
    <row r="455" spans="1:2">
      <c r="A455" s="4">
        <v>92590</v>
      </c>
      <c r="B455" s="4">
        <v>10</v>
      </c>
    </row>
    <row r="456" spans="1:2">
      <c r="A456" s="4">
        <v>92591</v>
      </c>
      <c r="B456" s="4">
        <v>10</v>
      </c>
    </row>
    <row r="457" spans="1:2">
      <c r="A457" s="4">
        <v>92592</v>
      </c>
      <c r="B457" s="4">
        <v>10</v>
      </c>
    </row>
    <row r="458" spans="1:2">
      <c r="A458" s="4">
        <v>92593</v>
      </c>
      <c r="B458" s="4">
        <v>10</v>
      </c>
    </row>
    <row r="459" spans="1:2">
      <c r="A459" s="4">
        <v>92595</v>
      </c>
      <c r="B459" s="4">
        <v>10</v>
      </c>
    </row>
    <row r="460" spans="1:2">
      <c r="A460" s="4">
        <v>92596</v>
      </c>
      <c r="B460" s="4">
        <v>10</v>
      </c>
    </row>
    <row r="461" spans="1:2">
      <c r="A461" s="4">
        <v>92599</v>
      </c>
      <c r="B461" s="4">
        <v>10</v>
      </c>
    </row>
    <row r="462" spans="1:2">
      <c r="A462" s="4">
        <v>92602</v>
      </c>
      <c r="B462" s="4">
        <v>8</v>
      </c>
    </row>
    <row r="463" spans="1:2">
      <c r="A463" s="4">
        <v>92603</v>
      </c>
      <c r="B463" s="4">
        <v>8</v>
      </c>
    </row>
    <row r="464" spans="1:2">
      <c r="A464" s="4">
        <v>92604</v>
      </c>
      <c r="B464" s="4">
        <v>8</v>
      </c>
    </row>
    <row r="465" spans="1:2">
      <c r="A465" s="4">
        <v>92605</v>
      </c>
      <c r="B465" s="4">
        <v>6</v>
      </c>
    </row>
    <row r="466" spans="1:2">
      <c r="A466" s="4">
        <v>92606</v>
      </c>
      <c r="B466" s="4">
        <v>8</v>
      </c>
    </row>
    <row r="467" spans="1:2">
      <c r="A467" s="4">
        <v>92607</v>
      </c>
      <c r="B467" s="4">
        <v>6</v>
      </c>
    </row>
    <row r="468" spans="1:2">
      <c r="A468" s="4">
        <v>92610</v>
      </c>
      <c r="B468" s="4">
        <v>8</v>
      </c>
    </row>
    <row r="469" spans="1:2">
      <c r="A469" s="4">
        <v>92612</v>
      </c>
      <c r="B469" s="4">
        <v>8</v>
      </c>
    </row>
    <row r="470" spans="1:2">
      <c r="A470" s="4">
        <v>92614</v>
      </c>
      <c r="B470" s="4">
        <v>8</v>
      </c>
    </row>
    <row r="471" spans="1:2">
      <c r="A471" s="4">
        <v>92615</v>
      </c>
      <c r="B471" s="4">
        <v>6</v>
      </c>
    </row>
    <row r="472" spans="1:2">
      <c r="A472" s="4">
        <v>92616</v>
      </c>
      <c r="B472" s="4">
        <v>8</v>
      </c>
    </row>
    <row r="473" spans="1:2">
      <c r="A473" s="4">
        <v>92617</v>
      </c>
      <c r="B473" s="4">
        <v>8</v>
      </c>
    </row>
    <row r="474" spans="1:2">
      <c r="A474" s="4">
        <v>92618</v>
      </c>
      <c r="B474" s="4">
        <v>8</v>
      </c>
    </row>
    <row r="475" spans="1:2">
      <c r="A475" s="4">
        <v>92619</v>
      </c>
      <c r="B475" s="4">
        <v>8</v>
      </c>
    </row>
    <row r="476" spans="1:2">
      <c r="A476" s="4">
        <v>92620</v>
      </c>
      <c r="B476" s="4">
        <v>8</v>
      </c>
    </row>
    <row r="477" spans="1:2">
      <c r="A477" s="4">
        <v>92621</v>
      </c>
      <c r="B477" s="4">
        <v>8</v>
      </c>
    </row>
    <row r="478" spans="1:2">
      <c r="A478" s="4">
        <v>92623</v>
      </c>
      <c r="B478" s="4">
        <v>8</v>
      </c>
    </row>
    <row r="479" spans="1:2">
      <c r="A479" s="4">
        <v>92625</v>
      </c>
      <c r="B479" s="4">
        <v>6</v>
      </c>
    </row>
    <row r="480" spans="1:2">
      <c r="A480" s="4">
        <v>92626</v>
      </c>
      <c r="B480" s="4">
        <v>6</v>
      </c>
    </row>
    <row r="481" spans="1:2">
      <c r="A481" s="4">
        <v>92627</v>
      </c>
      <c r="B481" s="4">
        <v>6</v>
      </c>
    </row>
    <row r="482" spans="1:2">
      <c r="A482" s="4">
        <v>92628</v>
      </c>
      <c r="B482" s="4">
        <v>6</v>
      </c>
    </row>
    <row r="483" spans="1:2">
      <c r="A483" s="4">
        <v>92630</v>
      </c>
      <c r="B483" s="4">
        <v>8</v>
      </c>
    </row>
    <row r="484" spans="1:2">
      <c r="A484" s="4">
        <v>92637</v>
      </c>
      <c r="B484" s="4">
        <v>6</v>
      </c>
    </row>
    <row r="485" spans="1:2">
      <c r="A485" s="4">
        <v>92644</v>
      </c>
      <c r="B485" s="4">
        <v>8</v>
      </c>
    </row>
    <row r="486" spans="1:2">
      <c r="A486" s="4">
        <v>92646</v>
      </c>
      <c r="B486" s="4">
        <v>6</v>
      </c>
    </row>
    <row r="487" spans="1:2">
      <c r="A487" s="4">
        <v>92647</v>
      </c>
      <c r="B487" s="4">
        <v>6</v>
      </c>
    </row>
    <row r="488" spans="1:2">
      <c r="A488" s="4">
        <v>92648</v>
      </c>
      <c r="B488" s="4">
        <v>6</v>
      </c>
    </row>
    <row r="489" spans="1:2">
      <c r="A489" s="4">
        <v>92649</v>
      </c>
      <c r="B489" s="4">
        <v>6</v>
      </c>
    </row>
    <row r="490" spans="1:2">
      <c r="A490" s="4">
        <v>92650</v>
      </c>
      <c r="B490" s="4">
        <v>8</v>
      </c>
    </row>
    <row r="491" spans="1:2">
      <c r="A491" s="4">
        <v>92651</v>
      </c>
      <c r="B491" s="4">
        <v>6</v>
      </c>
    </row>
    <row r="492" spans="1:2">
      <c r="A492" s="4">
        <v>92652</v>
      </c>
      <c r="B492" s="4">
        <v>6</v>
      </c>
    </row>
    <row r="493" spans="1:2">
      <c r="A493" s="4">
        <v>92653</v>
      </c>
      <c r="B493" s="4">
        <v>6</v>
      </c>
    </row>
    <row r="494" spans="1:2">
      <c r="A494" s="4">
        <v>92654</v>
      </c>
      <c r="B494" s="4">
        <v>6</v>
      </c>
    </row>
    <row r="495" spans="1:2">
      <c r="A495" s="4">
        <v>92655</v>
      </c>
      <c r="B495" s="4">
        <v>6</v>
      </c>
    </row>
    <row r="496" spans="1:2">
      <c r="A496" s="4">
        <v>92656</v>
      </c>
      <c r="B496" s="4">
        <v>6</v>
      </c>
    </row>
    <row r="497" spans="1:2">
      <c r="A497" s="4">
        <v>92657</v>
      </c>
      <c r="B497" s="4">
        <v>6</v>
      </c>
    </row>
    <row r="498" spans="1:2">
      <c r="A498" s="4">
        <v>92658</v>
      </c>
      <c r="B498" s="4">
        <v>6</v>
      </c>
    </row>
    <row r="499" spans="1:2">
      <c r="A499" s="4">
        <v>92659</v>
      </c>
      <c r="B499" s="4">
        <v>6</v>
      </c>
    </row>
    <row r="500" spans="1:2">
      <c r="A500" s="4">
        <v>92660</v>
      </c>
      <c r="B500" s="4">
        <v>6</v>
      </c>
    </row>
    <row r="501" spans="1:2">
      <c r="A501" s="4">
        <v>92661</v>
      </c>
      <c r="B501" s="4">
        <v>6</v>
      </c>
    </row>
    <row r="502" spans="1:2">
      <c r="A502" s="4">
        <v>92662</v>
      </c>
      <c r="B502" s="4">
        <v>6</v>
      </c>
    </row>
    <row r="503" spans="1:2">
      <c r="A503" s="4">
        <v>92663</v>
      </c>
      <c r="B503" s="4">
        <v>6</v>
      </c>
    </row>
    <row r="504" spans="1:2">
      <c r="A504" s="4">
        <v>92675</v>
      </c>
      <c r="B504" s="4">
        <v>6</v>
      </c>
    </row>
    <row r="505" spans="1:2">
      <c r="A505" s="4">
        <v>92676</v>
      </c>
      <c r="B505" s="4">
        <v>8</v>
      </c>
    </row>
    <row r="506" spans="1:2">
      <c r="A506" s="4">
        <v>92677</v>
      </c>
      <c r="B506" s="4">
        <v>6</v>
      </c>
    </row>
    <row r="507" spans="1:2">
      <c r="A507" s="4">
        <v>92678</v>
      </c>
      <c r="B507" s="4">
        <v>8</v>
      </c>
    </row>
    <row r="508" spans="1:2">
      <c r="A508" s="4">
        <v>92679</v>
      </c>
      <c r="B508" s="4">
        <v>8</v>
      </c>
    </row>
    <row r="509" spans="1:2">
      <c r="A509" s="4">
        <v>92683</v>
      </c>
      <c r="B509" s="4">
        <v>6</v>
      </c>
    </row>
    <row r="510" spans="1:2">
      <c r="A510" s="4">
        <v>92684</v>
      </c>
      <c r="B510" s="4">
        <v>6</v>
      </c>
    </row>
    <row r="511" spans="1:2">
      <c r="A511" s="4">
        <v>92686</v>
      </c>
      <c r="B511" s="4">
        <v>8</v>
      </c>
    </row>
    <row r="512" spans="1:2">
      <c r="A512" s="4">
        <v>92688</v>
      </c>
      <c r="B512" s="4">
        <v>8</v>
      </c>
    </row>
    <row r="513" spans="1:2">
      <c r="A513" s="4">
        <v>92690</v>
      </c>
      <c r="B513" s="4">
        <v>8</v>
      </c>
    </row>
    <row r="514" spans="1:2">
      <c r="A514" s="4">
        <v>92691</v>
      </c>
      <c r="B514" s="4">
        <v>8</v>
      </c>
    </row>
    <row r="515" spans="1:2">
      <c r="A515" s="4">
        <v>92692</v>
      </c>
      <c r="B515" s="4">
        <v>8</v>
      </c>
    </row>
    <row r="516" spans="1:2">
      <c r="A516" s="4">
        <v>92697</v>
      </c>
      <c r="B516" s="4">
        <v>8</v>
      </c>
    </row>
    <row r="517" spans="1:2">
      <c r="A517" s="4">
        <v>92698</v>
      </c>
      <c r="B517" s="4">
        <v>6</v>
      </c>
    </row>
    <row r="518" spans="1:2">
      <c r="A518" s="4">
        <v>92701</v>
      </c>
      <c r="B518" s="4">
        <v>8</v>
      </c>
    </row>
    <row r="519" spans="1:2">
      <c r="A519" s="4">
        <v>92702</v>
      </c>
      <c r="B519" s="4">
        <v>8</v>
      </c>
    </row>
    <row r="520" spans="1:2">
      <c r="A520" s="4">
        <v>92703</v>
      </c>
      <c r="B520" s="4">
        <v>8</v>
      </c>
    </row>
    <row r="521" spans="1:2">
      <c r="A521" s="4">
        <v>92704</v>
      </c>
      <c r="B521" s="4">
        <v>8</v>
      </c>
    </row>
    <row r="522" spans="1:2">
      <c r="A522" s="4">
        <v>92705</v>
      </c>
      <c r="B522" s="4">
        <v>8</v>
      </c>
    </row>
    <row r="523" spans="1:2">
      <c r="A523" s="4">
        <v>92706</v>
      </c>
      <c r="B523" s="4">
        <v>8</v>
      </c>
    </row>
    <row r="524" spans="1:2">
      <c r="A524" s="4">
        <v>92707</v>
      </c>
      <c r="B524" s="4">
        <v>8</v>
      </c>
    </row>
    <row r="525" spans="1:2">
      <c r="A525" s="4">
        <v>92708</v>
      </c>
      <c r="B525" s="4">
        <v>6</v>
      </c>
    </row>
    <row r="526" spans="1:2">
      <c r="A526" s="4">
        <v>92711</v>
      </c>
      <c r="B526" s="4">
        <v>8</v>
      </c>
    </row>
    <row r="527" spans="1:2">
      <c r="A527" s="4">
        <v>92713</v>
      </c>
      <c r="B527" s="4">
        <v>8</v>
      </c>
    </row>
    <row r="528" spans="1:2">
      <c r="A528" s="4">
        <v>92715</v>
      </c>
      <c r="B528" s="4">
        <v>8</v>
      </c>
    </row>
    <row r="529" spans="1:2">
      <c r="A529" s="4">
        <v>92717</v>
      </c>
      <c r="B529" s="4">
        <v>8</v>
      </c>
    </row>
    <row r="530" spans="1:2">
      <c r="A530" s="4">
        <v>92720</v>
      </c>
      <c r="B530" s="4">
        <v>8</v>
      </c>
    </row>
    <row r="531" spans="1:2">
      <c r="A531" s="4">
        <v>92728</v>
      </c>
      <c r="B531" s="4">
        <v>6</v>
      </c>
    </row>
    <row r="532" spans="1:2">
      <c r="A532" s="4">
        <v>92780</v>
      </c>
      <c r="B532" s="4">
        <v>8</v>
      </c>
    </row>
    <row r="533" spans="1:2">
      <c r="A533" s="4">
        <v>92781</v>
      </c>
      <c r="B533" s="4">
        <v>8</v>
      </c>
    </row>
    <row r="534" spans="1:2">
      <c r="A534" s="4">
        <v>92782</v>
      </c>
      <c r="B534" s="4">
        <v>8</v>
      </c>
    </row>
    <row r="535" spans="1:2">
      <c r="A535" s="4">
        <v>92799</v>
      </c>
      <c r="B535" s="4">
        <v>8</v>
      </c>
    </row>
    <row r="536" spans="1:2">
      <c r="A536" s="4">
        <v>92801</v>
      </c>
      <c r="B536" s="4">
        <v>8</v>
      </c>
    </row>
    <row r="537" spans="1:2">
      <c r="A537" s="4">
        <v>92802</v>
      </c>
      <c r="B537" s="4">
        <v>8</v>
      </c>
    </row>
    <row r="538" spans="1:2">
      <c r="A538" s="4">
        <v>92803</v>
      </c>
      <c r="B538" s="4">
        <v>8</v>
      </c>
    </row>
    <row r="539" spans="1:2">
      <c r="A539" s="4">
        <v>92804</v>
      </c>
      <c r="B539" s="4">
        <v>8</v>
      </c>
    </row>
    <row r="540" spans="1:2">
      <c r="A540" s="4">
        <v>92805</v>
      </c>
      <c r="B540" s="4">
        <v>8</v>
      </c>
    </row>
    <row r="541" spans="1:2">
      <c r="A541" s="4">
        <v>92806</v>
      </c>
      <c r="B541" s="4">
        <v>8</v>
      </c>
    </row>
    <row r="542" spans="1:2">
      <c r="A542" s="4">
        <v>92807</v>
      </c>
      <c r="B542" s="4">
        <v>8</v>
      </c>
    </row>
    <row r="543" spans="1:2">
      <c r="A543" s="4">
        <v>92808</v>
      </c>
      <c r="B543" s="4">
        <v>8</v>
      </c>
    </row>
    <row r="544" spans="1:2">
      <c r="A544" s="4">
        <v>92821</v>
      </c>
      <c r="B544" s="4">
        <v>8</v>
      </c>
    </row>
    <row r="545" spans="1:2">
      <c r="A545" s="4">
        <v>92822</v>
      </c>
      <c r="B545" s="4">
        <v>8</v>
      </c>
    </row>
    <row r="546" spans="1:2">
      <c r="A546" s="4">
        <v>92823</v>
      </c>
      <c r="B546" s="4">
        <v>8</v>
      </c>
    </row>
    <row r="547" spans="1:2">
      <c r="A547" s="4">
        <v>92831</v>
      </c>
      <c r="B547" s="4">
        <v>8</v>
      </c>
    </row>
    <row r="548" spans="1:2">
      <c r="A548" s="4">
        <v>92832</v>
      </c>
      <c r="B548" s="4">
        <v>8</v>
      </c>
    </row>
    <row r="549" spans="1:2">
      <c r="A549" s="4">
        <v>92833</v>
      </c>
      <c r="B549" s="4">
        <v>8</v>
      </c>
    </row>
    <row r="550" spans="1:2">
      <c r="A550" s="4">
        <v>92834</v>
      </c>
      <c r="B550" s="4">
        <v>8</v>
      </c>
    </row>
    <row r="551" spans="1:2">
      <c r="A551" s="4">
        <v>92835</v>
      </c>
      <c r="B551" s="4">
        <v>8</v>
      </c>
    </row>
    <row r="552" spans="1:2">
      <c r="A552" s="4">
        <v>92836</v>
      </c>
      <c r="B552" s="4">
        <v>8</v>
      </c>
    </row>
    <row r="553" spans="1:2">
      <c r="A553" s="4">
        <v>92837</v>
      </c>
      <c r="B553" s="4">
        <v>8</v>
      </c>
    </row>
    <row r="554" spans="1:2">
      <c r="A554" s="4">
        <v>92840</v>
      </c>
      <c r="B554" s="4">
        <v>8</v>
      </c>
    </row>
    <row r="555" spans="1:2">
      <c r="A555" s="4">
        <v>92841</v>
      </c>
      <c r="B555" s="4">
        <v>8</v>
      </c>
    </row>
    <row r="556" spans="1:2">
      <c r="A556" s="4">
        <v>92842</v>
      </c>
      <c r="B556" s="4">
        <v>8</v>
      </c>
    </row>
    <row r="557" spans="1:2">
      <c r="A557" s="4">
        <v>92843</v>
      </c>
      <c r="B557" s="4">
        <v>8</v>
      </c>
    </row>
    <row r="558" spans="1:2">
      <c r="A558" s="4">
        <v>92844</v>
      </c>
      <c r="B558" s="4">
        <v>8</v>
      </c>
    </row>
    <row r="559" spans="1:2">
      <c r="A559" s="4">
        <v>92845</v>
      </c>
      <c r="B559" s="4">
        <v>8</v>
      </c>
    </row>
    <row r="560" spans="1:2">
      <c r="A560" s="4">
        <v>92856</v>
      </c>
      <c r="B560" s="4">
        <v>8</v>
      </c>
    </row>
    <row r="561" spans="1:2">
      <c r="A561" s="4">
        <v>92857</v>
      </c>
      <c r="B561" s="4">
        <v>8</v>
      </c>
    </row>
    <row r="562" spans="1:2">
      <c r="A562" s="4">
        <v>92860</v>
      </c>
      <c r="B562" s="4">
        <v>10</v>
      </c>
    </row>
    <row r="563" spans="1:2">
      <c r="A563" s="4">
        <v>92861</v>
      </c>
      <c r="B563" s="4">
        <v>8</v>
      </c>
    </row>
    <row r="564" spans="1:2">
      <c r="A564" s="4">
        <v>92862</v>
      </c>
      <c r="B564" s="4">
        <v>8</v>
      </c>
    </row>
    <row r="565" spans="1:2">
      <c r="A565" s="4">
        <v>92863</v>
      </c>
      <c r="B565" s="4">
        <v>8</v>
      </c>
    </row>
    <row r="566" spans="1:2">
      <c r="A566" s="4">
        <v>92865</v>
      </c>
      <c r="B566" s="4">
        <v>8</v>
      </c>
    </row>
    <row r="567" spans="1:2">
      <c r="A567" s="4">
        <v>92866</v>
      </c>
      <c r="B567" s="4">
        <v>8</v>
      </c>
    </row>
    <row r="568" spans="1:2">
      <c r="A568" s="4">
        <v>92867</v>
      </c>
      <c r="B568" s="4">
        <v>8</v>
      </c>
    </row>
    <row r="569" spans="1:2">
      <c r="A569" s="4">
        <v>92868</v>
      </c>
      <c r="B569" s="4">
        <v>8</v>
      </c>
    </row>
    <row r="570" spans="1:2">
      <c r="A570" s="4">
        <v>92869</v>
      </c>
      <c r="B570" s="4">
        <v>8</v>
      </c>
    </row>
    <row r="571" spans="1:2">
      <c r="A571" s="4">
        <v>92870</v>
      </c>
      <c r="B571" s="4">
        <v>8</v>
      </c>
    </row>
    <row r="572" spans="1:2">
      <c r="A572" s="4">
        <v>92871</v>
      </c>
      <c r="B572" s="4">
        <v>8</v>
      </c>
    </row>
    <row r="573" spans="1:2">
      <c r="A573" s="4">
        <v>92877</v>
      </c>
      <c r="B573" s="4">
        <v>10</v>
      </c>
    </row>
    <row r="574" spans="1:2">
      <c r="A574" s="4">
        <v>92878</v>
      </c>
      <c r="B574" s="4">
        <v>10</v>
      </c>
    </row>
    <row r="575" spans="1:2">
      <c r="A575" s="4">
        <v>92879</v>
      </c>
      <c r="B575" s="4">
        <v>10</v>
      </c>
    </row>
    <row r="576" spans="1:2">
      <c r="A576" s="4">
        <v>92880</v>
      </c>
      <c r="B576" s="4">
        <v>10</v>
      </c>
    </row>
    <row r="577" spans="1:2">
      <c r="A577" s="4">
        <v>92881</v>
      </c>
      <c r="B577" s="4">
        <v>10</v>
      </c>
    </row>
    <row r="578" spans="1:2">
      <c r="A578" s="4">
        <v>92882</v>
      </c>
      <c r="B578" s="4">
        <v>10</v>
      </c>
    </row>
    <row r="579" spans="1:2">
      <c r="A579" s="4">
        <v>92883</v>
      </c>
      <c r="B579" s="4">
        <v>10</v>
      </c>
    </row>
    <row r="580" spans="1:2">
      <c r="A580" s="4">
        <v>92885</v>
      </c>
      <c r="B580" s="4">
        <v>8</v>
      </c>
    </row>
    <row r="581" spans="1:2">
      <c r="A581" s="4">
        <v>92886</v>
      </c>
      <c r="B581" s="4">
        <v>8</v>
      </c>
    </row>
    <row r="582" spans="1:2">
      <c r="A582" s="4">
        <v>92887</v>
      </c>
      <c r="B582" s="4">
        <v>8</v>
      </c>
    </row>
    <row r="583" spans="1:2">
      <c r="A583" s="4">
        <v>93001</v>
      </c>
      <c r="B583" s="4">
        <v>6</v>
      </c>
    </row>
    <row r="584" spans="1:2">
      <c r="A584" s="4">
        <v>93002</v>
      </c>
      <c r="B584" s="4">
        <v>6</v>
      </c>
    </row>
    <row r="585" spans="1:2">
      <c r="A585" s="4">
        <v>93003</v>
      </c>
      <c r="B585" s="4">
        <v>6</v>
      </c>
    </row>
    <row r="586" spans="1:2">
      <c r="A586" s="4">
        <v>93004</v>
      </c>
      <c r="B586" s="4">
        <v>6</v>
      </c>
    </row>
    <row r="587" spans="1:2">
      <c r="A587" s="4">
        <v>93009</v>
      </c>
      <c r="B587" s="4">
        <v>6</v>
      </c>
    </row>
    <row r="588" spans="1:2">
      <c r="A588" s="4">
        <v>93010</v>
      </c>
      <c r="B588" s="4">
        <v>6</v>
      </c>
    </row>
    <row r="589" spans="1:2">
      <c r="A589" s="4">
        <v>93011</v>
      </c>
      <c r="B589" s="4">
        <v>6</v>
      </c>
    </row>
    <row r="590" spans="1:2">
      <c r="A590" s="4">
        <v>93012</v>
      </c>
      <c r="B590" s="4">
        <v>6</v>
      </c>
    </row>
    <row r="591" spans="1:2">
      <c r="A591" s="4">
        <v>93013</v>
      </c>
      <c r="B591" s="4">
        <v>6</v>
      </c>
    </row>
    <row r="592" spans="1:2">
      <c r="A592" s="4">
        <v>93015</v>
      </c>
      <c r="B592" s="4">
        <v>9</v>
      </c>
    </row>
    <row r="593" spans="1:2">
      <c r="A593" s="4">
        <v>93016</v>
      </c>
      <c r="B593" s="4">
        <v>9</v>
      </c>
    </row>
    <row r="594" spans="1:2">
      <c r="A594" s="4">
        <v>93020</v>
      </c>
      <c r="B594" s="4">
        <v>9</v>
      </c>
    </row>
    <row r="595" spans="1:2">
      <c r="A595" s="4">
        <v>93021</v>
      </c>
      <c r="B595" s="4">
        <v>9</v>
      </c>
    </row>
    <row r="596" spans="1:2">
      <c r="A596" s="4">
        <v>93022</v>
      </c>
      <c r="B596" s="4">
        <v>9</v>
      </c>
    </row>
    <row r="597" spans="1:2">
      <c r="A597" s="4">
        <v>93023</v>
      </c>
      <c r="B597" s="4">
        <v>9</v>
      </c>
    </row>
    <row r="598" spans="1:2">
      <c r="A598" s="4">
        <v>93024</v>
      </c>
      <c r="B598" s="4">
        <v>9</v>
      </c>
    </row>
    <row r="599" spans="1:2">
      <c r="A599" s="4">
        <v>93030</v>
      </c>
      <c r="B599" s="4">
        <v>6</v>
      </c>
    </row>
    <row r="600" spans="1:2">
      <c r="A600" s="4">
        <v>93031</v>
      </c>
      <c r="B600" s="4">
        <v>6</v>
      </c>
    </row>
    <row r="601" spans="1:2">
      <c r="A601" s="4">
        <v>93032</v>
      </c>
      <c r="B601" s="4">
        <v>6</v>
      </c>
    </row>
    <row r="602" spans="1:2">
      <c r="A602" s="4">
        <v>93033</v>
      </c>
      <c r="B602" s="4">
        <v>6</v>
      </c>
    </row>
    <row r="603" spans="1:2">
      <c r="A603" s="4">
        <v>93035</v>
      </c>
      <c r="B603" s="4">
        <v>6</v>
      </c>
    </row>
    <row r="604" spans="1:2">
      <c r="A604" s="4">
        <v>93036</v>
      </c>
      <c r="B604" s="4">
        <v>6</v>
      </c>
    </row>
    <row r="605" spans="1:2">
      <c r="A605" s="4">
        <v>93040</v>
      </c>
      <c r="B605" s="4">
        <v>9</v>
      </c>
    </row>
    <row r="606" spans="1:2">
      <c r="A606" s="4">
        <v>93041</v>
      </c>
      <c r="B606" s="4">
        <v>6</v>
      </c>
    </row>
    <row r="607" spans="1:2">
      <c r="A607" s="4">
        <v>93042</v>
      </c>
      <c r="B607" s="4">
        <v>6</v>
      </c>
    </row>
    <row r="608" spans="1:2">
      <c r="A608" s="4">
        <v>93043</v>
      </c>
      <c r="B608" s="4">
        <v>6</v>
      </c>
    </row>
    <row r="609" spans="1:2">
      <c r="A609" s="4">
        <v>93044</v>
      </c>
      <c r="B609" s="4">
        <v>6</v>
      </c>
    </row>
    <row r="610" spans="1:2">
      <c r="A610" s="4">
        <v>93060</v>
      </c>
      <c r="B610" s="4">
        <v>9</v>
      </c>
    </row>
    <row r="611" spans="1:2">
      <c r="A611" s="4">
        <v>93061</v>
      </c>
      <c r="B611" s="4">
        <v>9</v>
      </c>
    </row>
    <row r="612" spans="1:2">
      <c r="A612" s="4">
        <v>93062</v>
      </c>
      <c r="B612" s="4">
        <v>9</v>
      </c>
    </row>
    <row r="613" spans="1:2">
      <c r="A613" s="4">
        <v>93063</v>
      </c>
      <c r="B613" s="4">
        <v>9</v>
      </c>
    </row>
    <row r="614" spans="1:2">
      <c r="A614" s="4">
        <v>93064</v>
      </c>
      <c r="B614" s="4">
        <v>9</v>
      </c>
    </row>
    <row r="615" spans="1:2">
      <c r="A615" s="4">
        <v>93065</v>
      </c>
      <c r="B615" s="4">
        <v>9</v>
      </c>
    </row>
    <row r="616" spans="1:2">
      <c r="A616" s="4">
        <v>93066</v>
      </c>
      <c r="B616" s="4">
        <v>9</v>
      </c>
    </row>
    <row r="617" spans="1:2">
      <c r="A617" s="4">
        <v>93067</v>
      </c>
      <c r="B617" s="4">
        <v>6</v>
      </c>
    </row>
    <row r="618" spans="1:2">
      <c r="A618" s="4">
        <v>93101</v>
      </c>
      <c r="B618" s="4">
        <v>6</v>
      </c>
    </row>
    <row r="619" spans="1:2">
      <c r="A619" s="4">
        <v>93102</v>
      </c>
      <c r="B619" s="4">
        <v>6</v>
      </c>
    </row>
    <row r="620" spans="1:2">
      <c r="A620" s="4">
        <v>93103</v>
      </c>
      <c r="B620" s="4">
        <v>6</v>
      </c>
    </row>
    <row r="621" spans="1:2">
      <c r="A621" s="4">
        <v>93105</v>
      </c>
      <c r="B621" s="4">
        <v>6</v>
      </c>
    </row>
    <row r="622" spans="1:2">
      <c r="A622" s="4">
        <v>93106</v>
      </c>
      <c r="B622" s="4">
        <v>6</v>
      </c>
    </row>
    <row r="623" spans="1:2">
      <c r="A623" s="4">
        <v>93107</v>
      </c>
      <c r="B623" s="4">
        <v>6</v>
      </c>
    </row>
    <row r="624" spans="1:2">
      <c r="A624" s="4">
        <v>93108</v>
      </c>
      <c r="B624" s="4">
        <v>6</v>
      </c>
    </row>
    <row r="625" spans="1:2">
      <c r="A625" s="4">
        <v>93109</v>
      </c>
      <c r="B625" s="4">
        <v>6</v>
      </c>
    </row>
    <row r="626" spans="1:2">
      <c r="A626" s="4">
        <v>93110</v>
      </c>
      <c r="B626" s="4">
        <v>6</v>
      </c>
    </row>
    <row r="627" spans="1:2">
      <c r="A627" s="4">
        <v>93111</v>
      </c>
      <c r="B627" s="4">
        <v>6</v>
      </c>
    </row>
    <row r="628" spans="1:2">
      <c r="A628" s="4">
        <v>93116</v>
      </c>
      <c r="B628" s="4">
        <v>6</v>
      </c>
    </row>
    <row r="629" spans="1:2">
      <c r="A629" s="4">
        <v>93117</v>
      </c>
      <c r="B629" s="4">
        <v>6</v>
      </c>
    </row>
    <row r="630" spans="1:2">
      <c r="A630" s="4">
        <v>93199</v>
      </c>
      <c r="B630" s="4">
        <v>6</v>
      </c>
    </row>
    <row r="631" spans="1:2">
      <c r="A631" s="4">
        <v>93202</v>
      </c>
      <c r="B631" s="4">
        <v>13</v>
      </c>
    </row>
    <row r="632" spans="1:2">
      <c r="A632" s="4">
        <v>93205</v>
      </c>
      <c r="B632" s="4">
        <v>16</v>
      </c>
    </row>
    <row r="633" spans="1:2">
      <c r="A633" s="4">
        <v>93207</v>
      </c>
      <c r="B633" s="4">
        <v>16</v>
      </c>
    </row>
    <row r="634" spans="1:2">
      <c r="A634" s="4">
        <v>93208</v>
      </c>
      <c r="B634" s="4">
        <v>16</v>
      </c>
    </row>
    <row r="635" spans="1:2">
      <c r="A635" s="4">
        <v>93212</v>
      </c>
      <c r="B635" s="4">
        <v>13</v>
      </c>
    </row>
    <row r="636" spans="1:2">
      <c r="A636" s="4">
        <v>93214</v>
      </c>
      <c r="B636" s="4">
        <v>13</v>
      </c>
    </row>
    <row r="637" spans="1:2">
      <c r="A637" s="4">
        <v>93215</v>
      </c>
      <c r="B637" s="4">
        <v>13</v>
      </c>
    </row>
    <row r="638" spans="1:2">
      <c r="A638" s="4">
        <v>93216</v>
      </c>
      <c r="B638" s="4">
        <v>13</v>
      </c>
    </row>
    <row r="639" spans="1:2">
      <c r="A639" s="4">
        <v>93218</v>
      </c>
      <c r="B639" s="4">
        <v>13</v>
      </c>
    </row>
    <row r="640" spans="1:2">
      <c r="A640" s="4">
        <v>93219</v>
      </c>
      <c r="B640" s="4">
        <v>13</v>
      </c>
    </row>
    <row r="641" spans="1:2">
      <c r="A641" s="4">
        <v>93221</v>
      </c>
      <c r="B641" s="4">
        <v>13</v>
      </c>
    </row>
    <row r="642" spans="1:2">
      <c r="A642" s="4">
        <v>93222</v>
      </c>
      <c r="B642" s="4">
        <v>16</v>
      </c>
    </row>
    <row r="643" spans="1:2">
      <c r="A643" s="4">
        <v>93223</v>
      </c>
      <c r="B643" s="4">
        <v>13</v>
      </c>
    </row>
    <row r="644" spans="1:2">
      <c r="A644" s="4">
        <v>93225</v>
      </c>
      <c r="B644" s="4">
        <v>16</v>
      </c>
    </row>
    <row r="645" spans="1:2">
      <c r="A645" s="4">
        <v>93226</v>
      </c>
      <c r="B645" s="4">
        <v>16</v>
      </c>
    </row>
    <row r="646" spans="1:2">
      <c r="A646" s="4">
        <v>93227</v>
      </c>
      <c r="B646" s="4">
        <v>13</v>
      </c>
    </row>
    <row r="647" spans="1:2">
      <c r="A647" s="4">
        <v>93230</v>
      </c>
      <c r="B647" s="4">
        <v>13</v>
      </c>
    </row>
    <row r="648" spans="1:2">
      <c r="A648" s="4">
        <v>93232</v>
      </c>
      <c r="B648" s="4">
        <v>13</v>
      </c>
    </row>
    <row r="649" spans="1:2">
      <c r="A649" s="4">
        <v>93235</v>
      </c>
      <c r="B649" s="4">
        <v>13</v>
      </c>
    </row>
    <row r="650" spans="1:2">
      <c r="A650" s="4">
        <v>93236</v>
      </c>
      <c r="B650" s="4">
        <v>16</v>
      </c>
    </row>
    <row r="651" spans="1:2">
      <c r="A651" s="4">
        <v>93237</v>
      </c>
      <c r="B651" s="4">
        <v>13</v>
      </c>
    </row>
    <row r="652" spans="1:2">
      <c r="A652" s="4">
        <v>93238</v>
      </c>
      <c r="B652" s="4">
        <v>16</v>
      </c>
    </row>
    <row r="653" spans="1:2">
      <c r="A653" s="4">
        <v>93240</v>
      </c>
      <c r="B653" s="4">
        <v>16</v>
      </c>
    </row>
    <row r="654" spans="1:2">
      <c r="A654" s="4">
        <v>93243</v>
      </c>
      <c r="B654" s="4">
        <v>16</v>
      </c>
    </row>
    <row r="655" spans="1:2">
      <c r="A655" s="4">
        <v>93244</v>
      </c>
      <c r="B655" s="4">
        <v>13</v>
      </c>
    </row>
    <row r="656" spans="1:2">
      <c r="A656" s="4">
        <v>93245</v>
      </c>
      <c r="B656" s="4">
        <v>13</v>
      </c>
    </row>
    <row r="657" spans="1:2">
      <c r="A657" s="4">
        <v>93247</v>
      </c>
      <c r="B657" s="4">
        <v>13</v>
      </c>
    </row>
    <row r="658" spans="1:2">
      <c r="A658" s="4">
        <v>93250</v>
      </c>
      <c r="B658" s="4">
        <v>13</v>
      </c>
    </row>
    <row r="659" spans="1:2">
      <c r="A659" s="4">
        <v>93254</v>
      </c>
      <c r="B659" s="4">
        <v>13</v>
      </c>
    </row>
    <row r="660" spans="1:2">
      <c r="A660" s="4">
        <v>93255</v>
      </c>
      <c r="B660" s="4">
        <v>16</v>
      </c>
    </row>
    <row r="661" spans="1:2">
      <c r="A661" s="4">
        <v>93256</v>
      </c>
      <c r="B661" s="4">
        <v>13</v>
      </c>
    </row>
    <row r="662" spans="1:2">
      <c r="A662" s="4">
        <v>93257</v>
      </c>
      <c r="B662" s="4">
        <v>13</v>
      </c>
    </row>
    <row r="663" spans="1:2">
      <c r="A663" s="4">
        <v>93258</v>
      </c>
      <c r="B663" s="4">
        <v>13</v>
      </c>
    </row>
    <row r="664" spans="1:2">
      <c r="A664" s="4">
        <v>93260</v>
      </c>
      <c r="B664" s="4">
        <v>13</v>
      </c>
    </row>
    <row r="665" spans="1:2">
      <c r="A665" s="4">
        <v>93261</v>
      </c>
      <c r="B665" s="4">
        <v>13</v>
      </c>
    </row>
    <row r="666" spans="1:2">
      <c r="A666" s="4">
        <v>93262</v>
      </c>
      <c r="B666" s="4">
        <v>16</v>
      </c>
    </row>
    <row r="667" spans="1:2">
      <c r="A667" s="4">
        <v>93265</v>
      </c>
      <c r="B667" s="4">
        <v>13</v>
      </c>
    </row>
    <row r="668" spans="1:2">
      <c r="A668" s="4">
        <v>93267</v>
      </c>
      <c r="B668" s="4">
        <v>13</v>
      </c>
    </row>
    <row r="669" spans="1:2">
      <c r="A669" s="4">
        <v>93270</v>
      </c>
      <c r="B669" s="4">
        <v>13</v>
      </c>
    </row>
    <row r="670" spans="1:2">
      <c r="A670" s="4">
        <v>93271</v>
      </c>
      <c r="B670" s="4">
        <v>13</v>
      </c>
    </row>
    <row r="671" spans="1:2">
      <c r="A671" s="4">
        <v>93272</v>
      </c>
      <c r="B671" s="4">
        <v>13</v>
      </c>
    </row>
    <row r="672" spans="1:2">
      <c r="A672" s="4">
        <v>93274</v>
      </c>
      <c r="B672" s="4">
        <v>13</v>
      </c>
    </row>
    <row r="673" spans="1:2">
      <c r="A673" s="4">
        <v>93275</v>
      </c>
      <c r="B673" s="4">
        <v>13</v>
      </c>
    </row>
    <row r="674" spans="1:2">
      <c r="A674" s="4">
        <v>93277</v>
      </c>
      <c r="B674" s="4">
        <v>13</v>
      </c>
    </row>
    <row r="675" spans="1:2">
      <c r="A675" s="4">
        <v>93278</v>
      </c>
      <c r="B675" s="4">
        <v>13</v>
      </c>
    </row>
    <row r="676" spans="1:2">
      <c r="A676" s="4">
        <v>93279</v>
      </c>
      <c r="B676" s="4">
        <v>13</v>
      </c>
    </row>
    <row r="677" spans="1:2">
      <c r="A677" s="4">
        <v>93280</v>
      </c>
      <c r="B677" s="4">
        <v>13</v>
      </c>
    </row>
    <row r="678" spans="1:2">
      <c r="A678" s="4">
        <v>93283</v>
      </c>
      <c r="B678" s="4">
        <v>16</v>
      </c>
    </row>
    <row r="679" spans="1:2">
      <c r="A679" s="4">
        <v>93284</v>
      </c>
      <c r="B679" s="4">
        <v>13</v>
      </c>
    </row>
    <row r="680" spans="1:2">
      <c r="A680" s="4">
        <v>93285</v>
      </c>
      <c r="B680" s="4">
        <v>16</v>
      </c>
    </row>
    <row r="681" spans="1:2">
      <c r="A681" s="4">
        <v>93286</v>
      </c>
      <c r="B681" s="4">
        <v>13</v>
      </c>
    </row>
    <row r="682" spans="1:2">
      <c r="A682" s="4">
        <v>93287</v>
      </c>
      <c r="B682" s="4">
        <v>13</v>
      </c>
    </row>
    <row r="683" spans="1:2">
      <c r="A683" s="4">
        <v>93291</v>
      </c>
      <c r="B683" s="4">
        <v>13</v>
      </c>
    </row>
    <row r="684" spans="1:2">
      <c r="A684" s="4">
        <v>93292</v>
      </c>
      <c r="B684" s="4">
        <v>13</v>
      </c>
    </row>
    <row r="685" spans="1:2">
      <c r="A685" s="4">
        <v>93301</v>
      </c>
      <c r="B685" s="4">
        <v>13</v>
      </c>
    </row>
    <row r="686" spans="1:2">
      <c r="A686" s="4">
        <v>93302</v>
      </c>
      <c r="B686" s="4">
        <v>13</v>
      </c>
    </row>
    <row r="687" spans="1:2">
      <c r="A687" s="4">
        <v>93305</v>
      </c>
      <c r="B687" s="4">
        <v>13</v>
      </c>
    </row>
    <row r="688" spans="1:2">
      <c r="A688" s="4">
        <v>93306</v>
      </c>
      <c r="B688" s="4">
        <v>13</v>
      </c>
    </row>
    <row r="689" spans="1:2">
      <c r="A689" s="4">
        <v>93308</v>
      </c>
      <c r="B689" s="4">
        <v>13</v>
      </c>
    </row>
    <row r="690" spans="1:2">
      <c r="A690" s="4">
        <v>93388</v>
      </c>
      <c r="B690" s="4">
        <v>13</v>
      </c>
    </row>
    <row r="691" spans="1:2">
      <c r="A691" s="4">
        <v>93436</v>
      </c>
      <c r="B691" s="4">
        <v>6</v>
      </c>
    </row>
    <row r="692" spans="1:2">
      <c r="A692" s="4">
        <v>93501</v>
      </c>
      <c r="B692" s="4">
        <v>14</v>
      </c>
    </row>
    <row r="693" spans="1:2">
      <c r="A693" s="4">
        <v>93502</v>
      </c>
      <c r="B693" s="4">
        <v>14</v>
      </c>
    </row>
    <row r="694" spans="1:2">
      <c r="A694" s="4">
        <v>93504</v>
      </c>
      <c r="B694" s="4">
        <v>14</v>
      </c>
    </row>
    <row r="695" spans="1:2">
      <c r="A695" s="4">
        <v>93505</v>
      </c>
      <c r="B695" s="4">
        <v>14</v>
      </c>
    </row>
    <row r="696" spans="1:2">
      <c r="A696" s="4">
        <v>93510</v>
      </c>
      <c r="B696" s="4">
        <v>14</v>
      </c>
    </row>
    <row r="697" spans="1:2">
      <c r="A697" s="4">
        <v>93512</v>
      </c>
      <c r="B697" s="4">
        <v>16</v>
      </c>
    </row>
    <row r="698" spans="1:2">
      <c r="A698" s="4">
        <v>93513</v>
      </c>
      <c r="B698" s="4">
        <v>16</v>
      </c>
    </row>
    <row r="699" spans="1:2">
      <c r="A699" s="4">
        <v>93514</v>
      </c>
      <c r="B699" s="4">
        <v>16</v>
      </c>
    </row>
    <row r="700" spans="1:2">
      <c r="A700" s="4">
        <v>93515</v>
      </c>
      <c r="B700" s="4">
        <v>16</v>
      </c>
    </row>
    <row r="701" spans="1:2">
      <c r="A701" s="4">
        <v>93516</v>
      </c>
      <c r="B701" s="4">
        <v>14</v>
      </c>
    </row>
    <row r="702" spans="1:2">
      <c r="A702" s="4">
        <v>93517</v>
      </c>
      <c r="B702" s="4">
        <v>16</v>
      </c>
    </row>
    <row r="703" spans="1:2">
      <c r="A703" s="4">
        <v>93518</v>
      </c>
      <c r="B703" s="4">
        <v>16</v>
      </c>
    </row>
    <row r="704" spans="1:2">
      <c r="A704" s="4">
        <v>93519</v>
      </c>
      <c r="B704" s="4">
        <v>14</v>
      </c>
    </row>
    <row r="705" spans="1:2">
      <c r="A705" s="4">
        <v>93523</v>
      </c>
      <c r="B705" s="4">
        <v>14</v>
      </c>
    </row>
    <row r="706" spans="1:2">
      <c r="A706" s="4">
        <v>93524</v>
      </c>
      <c r="B706" s="4">
        <v>14</v>
      </c>
    </row>
    <row r="707" spans="1:2">
      <c r="A707" s="4">
        <v>93527</v>
      </c>
      <c r="B707" s="4">
        <v>14</v>
      </c>
    </row>
    <row r="708" spans="1:2">
      <c r="A708" s="4">
        <v>93528</v>
      </c>
      <c r="B708" s="4">
        <v>14</v>
      </c>
    </row>
    <row r="709" spans="1:2">
      <c r="A709" s="4">
        <v>93529</v>
      </c>
      <c r="B709" s="4">
        <v>16</v>
      </c>
    </row>
    <row r="710" spans="1:2">
      <c r="A710" s="4">
        <v>93530</v>
      </c>
      <c r="B710" s="4">
        <v>16</v>
      </c>
    </row>
    <row r="711" spans="1:2">
      <c r="A711" s="4">
        <v>93531</v>
      </c>
      <c r="B711" s="4">
        <v>16</v>
      </c>
    </row>
    <row r="712" spans="1:2">
      <c r="A712" s="4">
        <v>93532</v>
      </c>
      <c r="B712" s="4">
        <v>16</v>
      </c>
    </row>
    <row r="713" spans="1:2">
      <c r="A713" s="4">
        <v>93534</v>
      </c>
      <c r="B713" s="4">
        <v>14</v>
      </c>
    </row>
    <row r="714" spans="1:2">
      <c r="A714" s="4">
        <v>93535</v>
      </c>
      <c r="B714" s="4">
        <v>14</v>
      </c>
    </row>
    <row r="715" spans="1:2">
      <c r="A715" s="4">
        <v>93536</v>
      </c>
      <c r="B715" s="4">
        <v>14</v>
      </c>
    </row>
    <row r="716" spans="1:2">
      <c r="A716" s="4">
        <v>93539</v>
      </c>
      <c r="B716" s="4">
        <v>14</v>
      </c>
    </row>
    <row r="717" spans="1:2">
      <c r="A717" s="4">
        <v>93541</v>
      </c>
      <c r="B717" s="4">
        <v>16</v>
      </c>
    </row>
    <row r="718" spans="1:2">
      <c r="A718" s="4">
        <v>93542</v>
      </c>
      <c r="B718" s="4">
        <v>16</v>
      </c>
    </row>
    <row r="719" spans="1:2">
      <c r="A719" s="4">
        <v>93543</v>
      </c>
      <c r="B719" s="4">
        <v>14</v>
      </c>
    </row>
    <row r="720" spans="1:2">
      <c r="A720" s="4">
        <v>93544</v>
      </c>
      <c r="B720" s="4">
        <v>14</v>
      </c>
    </row>
    <row r="721" spans="1:2">
      <c r="A721" s="4">
        <v>93545</v>
      </c>
      <c r="B721" s="4">
        <v>16</v>
      </c>
    </row>
    <row r="722" spans="1:2">
      <c r="A722" s="4">
        <v>93546</v>
      </c>
      <c r="B722" s="4">
        <v>16</v>
      </c>
    </row>
    <row r="723" spans="1:2">
      <c r="A723" s="4">
        <v>93549</v>
      </c>
      <c r="B723" s="4">
        <v>14</v>
      </c>
    </row>
    <row r="724" spans="1:2">
      <c r="A724" s="4">
        <v>93550</v>
      </c>
      <c r="B724" s="4">
        <v>14</v>
      </c>
    </row>
    <row r="725" spans="1:2">
      <c r="A725" s="4">
        <v>93551</v>
      </c>
      <c r="B725" s="4">
        <v>14</v>
      </c>
    </row>
    <row r="726" spans="1:2">
      <c r="A726" s="4">
        <v>93552</v>
      </c>
      <c r="B726" s="4">
        <v>14</v>
      </c>
    </row>
    <row r="727" spans="1:2">
      <c r="A727" s="4">
        <v>93553</v>
      </c>
      <c r="B727" s="4">
        <v>14</v>
      </c>
    </row>
    <row r="728" spans="1:2">
      <c r="A728" s="4">
        <v>93554</v>
      </c>
      <c r="B728" s="4">
        <v>14</v>
      </c>
    </row>
    <row r="729" spans="1:2">
      <c r="A729" s="4">
        <v>93555</v>
      </c>
      <c r="B729" s="4">
        <v>14</v>
      </c>
    </row>
    <row r="730" spans="1:2">
      <c r="A730" s="4">
        <v>93556</v>
      </c>
      <c r="B730" s="4">
        <v>14</v>
      </c>
    </row>
    <row r="731" spans="1:2">
      <c r="A731" s="4">
        <v>93558</v>
      </c>
      <c r="B731" s="4">
        <v>14</v>
      </c>
    </row>
    <row r="732" spans="1:2">
      <c r="A732" s="4">
        <v>93560</v>
      </c>
      <c r="B732" s="4">
        <v>14</v>
      </c>
    </row>
    <row r="733" spans="1:2">
      <c r="A733" s="4">
        <v>93561</v>
      </c>
      <c r="B733" s="4">
        <v>16</v>
      </c>
    </row>
    <row r="734" spans="1:2">
      <c r="A734" s="4">
        <v>93562</v>
      </c>
      <c r="B734" s="4">
        <v>14</v>
      </c>
    </row>
    <row r="735" spans="1:2">
      <c r="A735" s="4">
        <v>93563</v>
      </c>
      <c r="B735" s="4">
        <v>14</v>
      </c>
    </row>
    <row r="736" spans="1:2">
      <c r="A736" s="4">
        <v>93581</v>
      </c>
      <c r="B736" s="4">
        <v>16</v>
      </c>
    </row>
    <row r="737" spans="1:2">
      <c r="A737" s="4">
        <v>93586</v>
      </c>
      <c r="B737" s="4">
        <v>14</v>
      </c>
    </row>
    <row r="738" spans="1:2">
      <c r="A738" s="4">
        <v>93591</v>
      </c>
      <c r="B738" s="4">
        <v>14</v>
      </c>
    </row>
    <row r="739" spans="1:2">
      <c r="A739" s="4">
        <v>93596</v>
      </c>
      <c r="B739" s="4">
        <v>14</v>
      </c>
    </row>
    <row r="740" spans="1:2">
      <c r="A740" s="4">
        <v>93599</v>
      </c>
      <c r="B740" s="4">
        <v>14</v>
      </c>
    </row>
    <row r="741" spans="1:2">
      <c r="A741" s="4">
        <v>93602</v>
      </c>
      <c r="B741" s="4">
        <v>13</v>
      </c>
    </row>
    <row r="742" spans="1:2">
      <c r="A742" s="4">
        <v>93605</v>
      </c>
      <c r="B742" s="4">
        <v>16</v>
      </c>
    </row>
    <row r="743" spans="1:2">
      <c r="A743" s="4">
        <v>93629</v>
      </c>
      <c r="B743" s="4">
        <v>16</v>
      </c>
    </row>
    <row r="744" spans="1:2">
      <c r="A744" s="4">
        <v>93634</v>
      </c>
      <c r="B744" s="4">
        <v>16</v>
      </c>
    </row>
    <row r="745" spans="1:2">
      <c r="A745" s="4">
        <v>93643</v>
      </c>
      <c r="B745" s="4">
        <v>16</v>
      </c>
    </row>
    <row r="746" spans="1:2">
      <c r="A746" s="4">
        <v>93664</v>
      </c>
      <c r="B746" s="4">
        <v>16</v>
      </c>
    </row>
    <row r="747" spans="1:2">
      <c r="A747" s="4">
        <v>93670</v>
      </c>
      <c r="B747" s="4">
        <v>13</v>
      </c>
    </row>
    <row r="748" spans="1:2">
      <c r="A748" s="4">
        <v>95389</v>
      </c>
      <c r="B748" s="4">
        <v>16</v>
      </c>
    </row>
    <row r="1025" spans="2:3">
      <c r="B1025" s="24"/>
      <c r="C1025" s="4" t="s">
        <v>123</v>
      </c>
    </row>
  </sheetData>
  <hyperlinks>
    <hyperlink ref="D3" r:id="rId1" xr:uid="{402FFC8B-A851-4563-8817-19754500D0E6}"/>
  </hyperlinks>
  <pageMargins left="0.7" right="0.7" top="0.75" bottom="0.75" header="0.3" footer="0.3"/>
  <pageSetup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C3:P89"/>
  <sheetViews>
    <sheetView workbookViewId="0">
      <selection activeCell="L14" sqref="L14"/>
    </sheetView>
  </sheetViews>
  <sheetFormatPr defaultColWidth="8.42578125" defaultRowHeight="15"/>
  <cols>
    <col min="3" max="3" width="16" bestFit="1" customWidth="1"/>
    <col min="4" max="4" width="13.85546875" bestFit="1" customWidth="1"/>
    <col min="5" max="5" width="43.85546875" bestFit="1" customWidth="1"/>
    <col min="6" max="6" width="12.42578125" style="4" bestFit="1" customWidth="1"/>
    <col min="7" max="7" width="49.42578125" bestFit="1" customWidth="1"/>
    <col min="8" max="8" width="13.42578125" bestFit="1" customWidth="1"/>
    <col min="10" max="10" width="24.42578125" bestFit="1" customWidth="1"/>
    <col min="12" max="12" width="18.42578125" customWidth="1"/>
  </cols>
  <sheetData>
    <row r="3" spans="3:16" ht="30">
      <c r="C3" s="2" t="s">
        <v>124</v>
      </c>
      <c r="D3" s="2" t="s">
        <v>125</v>
      </c>
      <c r="E3" s="4" t="s">
        <v>126</v>
      </c>
      <c r="F3" s="4" t="s">
        <v>127</v>
      </c>
      <c r="G3" s="4" t="s">
        <v>128</v>
      </c>
      <c r="H3" s="4" t="s">
        <v>129</v>
      </c>
      <c r="I3" s="4"/>
      <c r="J3" s="4" t="s">
        <v>130</v>
      </c>
      <c r="K3" s="9"/>
      <c r="L3" s="4"/>
      <c r="M3" s="9"/>
      <c r="N3" s="10"/>
      <c r="O3" s="9"/>
      <c r="P3" s="9"/>
    </row>
    <row r="4" spans="3:16">
      <c r="C4" s="7">
        <v>6</v>
      </c>
      <c r="D4" s="4" t="s">
        <v>71</v>
      </c>
      <c r="E4" s="3" t="s">
        <v>189</v>
      </c>
      <c r="F4" s="4" t="s">
        <v>18</v>
      </c>
      <c r="G4" s="4" t="s">
        <v>131</v>
      </c>
      <c r="H4" s="4" t="s">
        <v>18</v>
      </c>
      <c r="I4" s="4"/>
      <c r="J4" s="6" t="e">
        <f>MATCH('Energy Cost Estimator'!C7,'AC Lookups'!C4:C11,0)</f>
        <v>#N/A</v>
      </c>
      <c r="K4" s="11"/>
      <c r="L4" s="4"/>
      <c r="M4" s="9"/>
      <c r="N4" s="11"/>
      <c r="O4" s="11"/>
      <c r="P4" s="11"/>
    </row>
    <row r="5" spans="3:16">
      <c r="C5" s="1">
        <v>8</v>
      </c>
      <c r="D5" s="4" t="s">
        <v>72</v>
      </c>
      <c r="E5" s="3" t="s">
        <v>16</v>
      </c>
      <c r="F5" s="4" t="s">
        <v>133</v>
      </c>
      <c r="G5" s="3" t="s">
        <v>134</v>
      </c>
      <c r="H5" s="4" t="s">
        <v>133</v>
      </c>
      <c r="I5" s="4"/>
      <c r="J5" s="1"/>
      <c r="K5" s="4"/>
      <c r="L5" s="4"/>
      <c r="M5" s="4"/>
      <c r="N5" s="4"/>
      <c r="O5" s="4"/>
      <c r="P5" s="4"/>
    </row>
    <row r="6" spans="3:16">
      <c r="C6" s="7">
        <v>9</v>
      </c>
      <c r="D6" s="4" t="s">
        <v>73</v>
      </c>
      <c r="E6" s="3" t="s">
        <v>132</v>
      </c>
      <c r="F6" s="4" t="s">
        <v>136</v>
      </c>
      <c r="G6" s="3" t="s">
        <v>137</v>
      </c>
      <c r="H6" s="4" t="s">
        <v>136</v>
      </c>
      <c r="I6" s="4"/>
      <c r="J6" s="1" t="s">
        <v>138</v>
      </c>
      <c r="K6" s="4"/>
      <c r="L6" s="4"/>
      <c r="M6" s="4"/>
      <c r="N6" s="4"/>
      <c r="O6" s="4"/>
      <c r="P6" s="4"/>
    </row>
    <row r="7" spans="3:16">
      <c r="C7" s="1">
        <v>10</v>
      </c>
      <c r="D7" s="1" t="s">
        <v>14</v>
      </c>
      <c r="E7" s="4" t="s">
        <v>135</v>
      </c>
      <c r="G7" s="3" t="s">
        <v>140</v>
      </c>
      <c r="H7" s="4" t="s">
        <v>22</v>
      </c>
      <c r="I7" s="4"/>
      <c r="J7" s="6" t="e">
        <f>MATCH('Energy Cost Estimator'!C9,D4:D7,0)</f>
        <v>#N/A</v>
      </c>
      <c r="K7" s="4"/>
      <c r="L7" s="4"/>
      <c r="M7" s="4"/>
      <c r="N7" s="4"/>
      <c r="O7" s="4"/>
      <c r="P7" s="4"/>
    </row>
    <row r="8" spans="3:16">
      <c r="C8" s="7">
        <v>13</v>
      </c>
      <c r="D8" s="1"/>
      <c r="E8" s="3" t="s">
        <v>139</v>
      </c>
      <c r="G8" s="3" t="s">
        <v>142</v>
      </c>
      <c r="H8" s="4"/>
      <c r="I8" s="4"/>
      <c r="J8" s="4"/>
      <c r="K8" s="4"/>
      <c r="L8" s="4"/>
      <c r="M8" s="4"/>
      <c r="N8" s="4"/>
      <c r="O8" s="4"/>
      <c r="P8" s="4"/>
    </row>
    <row r="9" spans="3:16">
      <c r="C9" s="1">
        <v>14</v>
      </c>
      <c r="D9" s="4"/>
      <c r="E9" s="3" t="s">
        <v>141</v>
      </c>
      <c r="G9" s="3" t="s">
        <v>20</v>
      </c>
      <c r="H9" s="4"/>
      <c r="I9" s="4"/>
      <c r="J9" s="4" t="s">
        <v>144</v>
      </c>
      <c r="K9" s="4"/>
      <c r="L9" s="4" t="s">
        <v>145</v>
      </c>
      <c r="M9" s="4"/>
      <c r="N9" s="4"/>
      <c r="O9" s="4"/>
      <c r="P9" s="4"/>
    </row>
    <row r="10" spans="3:16">
      <c r="C10" s="7">
        <v>15</v>
      </c>
      <c r="D10" s="4"/>
      <c r="E10" s="3" t="s">
        <v>143</v>
      </c>
      <c r="G10" s="4"/>
      <c r="H10" s="4"/>
      <c r="I10" s="4"/>
      <c r="J10" s="6" t="e">
        <f>MATCH('Energy Cost Estimator'!C11,$F$4:$F$6,0)</f>
        <v>#N/A</v>
      </c>
      <c r="K10" s="4"/>
      <c r="L10" s="6" t="e">
        <f>MATCH('Energy Cost Estimator'!C14,$H$4:$H$7,0)</f>
        <v>#N/A</v>
      </c>
      <c r="M10" s="4"/>
      <c r="N10" s="4"/>
      <c r="O10" s="4"/>
      <c r="P10" s="4"/>
    </row>
    <row r="11" spans="3:16">
      <c r="C11" s="1">
        <v>16</v>
      </c>
      <c r="D11" s="4"/>
      <c r="E11" s="3" t="s">
        <v>146</v>
      </c>
      <c r="G11" s="3"/>
      <c r="H11" s="4"/>
      <c r="I11" s="4"/>
      <c r="J11" s="4"/>
      <c r="K11" s="4"/>
      <c r="L11" s="4"/>
      <c r="M11" s="4"/>
      <c r="N11" s="4"/>
      <c r="O11" s="4"/>
      <c r="P11" s="4"/>
    </row>
    <row r="12" spans="3:16">
      <c r="C12" s="1"/>
      <c r="D12" s="4"/>
      <c r="E12" s="3" t="s">
        <v>147</v>
      </c>
      <c r="G12" s="3"/>
      <c r="H12" s="4"/>
      <c r="I12" s="4"/>
      <c r="J12" s="4" t="s">
        <v>149</v>
      </c>
      <c r="K12" s="4"/>
      <c r="L12" s="4" t="s">
        <v>150</v>
      </c>
      <c r="M12" s="4"/>
      <c r="N12" s="4"/>
      <c r="O12" s="4"/>
      <c r="P12" s="4"/>
    </row>
    <row r="13" spans="3:16">
      <c r="C13" s="4"/>
      <c r="D13" s="4"/>
      <c r="E13" s="3" t="s">
        <v>148</v>
      </c>
      <c r="G13" s="3"/>
      <c r="H13" s="4"/>
      <c r="I13" s="4"/>
      <c r="J13" s="6" t="e">
        <f>MATCH('Energy Cost Estimator'!C10,'AC Lookups'!E4:E13,0)</f>
        <v>#N/A</v>
      </c>
      <c r="K13" s="4"/>
      <c r="L13" s="6" t="e">
        <f>MATCH('Energy Cost Estimator'!C13,'AC Lookups'!G4:G9,0)</f>
        <v>#N/A</v>
      </c>
      <c r="M13" s="4"/>
      <c r="N13" s="4"/>
      <c r="O13" s="4"/>
      <c r="P13" s="4"/>
    </row>
    <row r="14" spans="3:16">
      <c r="C14" s="4"/>
      <c r="D14" s="4"/>
      <c r="E14" s="3"/>
      <c r="G14" s="3"/>
      <c r="H14" s="4"/>
      <c r="I14" s="4"/>
      <c r="J14" s="4"/>
      <c r="K14" s="4"/>
      <c r="L14" s="4"/>
      <c r="M14" s="4"/>
      <c r="N14" s="4"/>
      <c r="O14" s="4"/>
      <c r="P14" s="4"/>
    </row>
    <row r="15" spans="3:16">
      <c r="C15" s="4"/>
      <c r="D15" s="4"/>
      <c r="E15" s="3"/>
      <c r="G15" s="3"/>
      <c r="H15" s="4"/>
      <c r="I15" s="4"/>
      <c r="J15" s="4"/>
      <c r="K15" s="4"/>
      <c r="L15" s="4"/>
      <c r="M15" s="4"/>
      <c r="N15" s="4"/>
      <c r="O15" s="4"/>
      <c r="P15" s="4"/>
    </row>
    <row r="16" spans="3:16">
      <c r="C16" s="4"/>
      <c r="D16" s="4"/>
      <c r="E16" s="3"/>
      <c r="G16" s="3"/>
      <c r="H16" s="4"/>
      <c r="I16" s="4"/>
      <c r="J16" s="4"/>
      <c r="K16" s="4"/>
      <c r="L16" s="4"/>
      <c r="M16" s="4"/>
      <c r="N16" s="4"/>
      <c r="O16" s="4"/>
      <c r="P16" s="4"/>
    </row>
    <row r="17" spans="3:7">
      <c r="C17" s="4"/>
      <c r="D17" s="4" t="s">
        <v>151</v>
      </c>
      <c r="E17" s="3"/>
      <c r="G17" s="3"/>
    </row>
    <row r="18" spans="3:7">
      <c r="C18" s="4"/>
      <c r="D18" s="4" t="s">
        <v>71</v>
      </c>
      <c r="E18" s="3"/>
      <c r="G18" s="3"/>
    </row>
    <row r="19" spans="3:7">
      <c r="C19" s="4"/>
      <c r="D19" s="4" t="s">
        <v>72</v>
      </c>
      <c r="E19" s="3" t="s">
        <v>152</v>
      </c>
      <c r="G19" s="3"/>
    </row>
    <row r="20" spans="3:7">
      <c r="C20" s="4"/>
      <c r="D20" s="4" t="s">
        <v>73</v>
      </c>
      <c r="E20" s="3" t="s">
        <v>153</v>
      </c>
      <c r="G20" s="3"/>
    </row>
    <row r="21" spans="3:7">
      <c r="C21" s="4"/>
      <c r="D21" s="1" t="s">
        <v>14</v>
      </c>
      <c r="E21" s="3" t="s">
        <v>154</v>
      </c>
      <c r="G21" s="3"/>
    </row>
    <row r="22" spans="3:7">
      <c r="C22" s="4"/>
      <c r="D22" s="4"/>
      <c r="E22" s="3" t="s">
        <v>155</v>
      </c>
      <c r="G22" s="4"/>
    </row>
    <row r="23" spans="3:7">
      <c r="C23" s="4"/>
      <c r="D23" s="4"/>
      <c r="E23" s="3"/>
      <c r="G23" s="4"/>
    </row>
    <row r="24" spans="3:7">
      <c r="C24" s="4"/>
      <c r="D24" s="4"/>
      <c r="E24" s="4"/>
      <c r="G24" s="4"/>
    </row>
    <row r="25" spans="3:7">
      <c r="C25" s="4"/>
      <c r="D25" s="4"/>
      <c r="E25" s="4"/>
      <c r="G25" s="4"/>
    </row>
    <row r="26" spans="3:7">
      <c r="C26" s="4"/>
      <c r="D26" s="4"/>
      <c r="E26" s="4"/>
      <c r="G26" s="4"/>
    </row>
    <row r="27" spans="3:7">
      <c r="C27" s="4"/>
      <c r="D27" s="4"/>
      <c r="E27" s="4"/>
      <c r="G27" s="4"/>
    </row>
    <row r="28" spans="3:7">
      <c r="C28" s="4"/>
      <c r="D28" s="4"/>
      <c r="E28" s="4"/>
      <c r="G28" s="4"/>
    </row>
    <row r="29" spans="3:7">
      <c r="C29" s="4"/>
      <c r="D29" s="4"/>
      <c r="E29" s="4"/>
      <c r="G29" s="4"/>
    </row>
    <row r="30" spans="3:7">
      <c r="C30" s="4"/>
      <c r="D30" s="4"/>
      <c r="E30" s="4"/>
      <c r="G30" s="4"/>
    </row>
    <row r="31" spans="3:7">
      <c r="C31" s="4"/>
      <c r="D31" s="4"/>
      <c r="E31" s="4"/>
      <c r="G31" s="4"/>
    </row>
    <row r="32" spans="3:7">
      <c r="C32" s="4"/>
      <c r="D32" s="4"/>
      <c r="E32" s="4"/>
      <c r="G32" s="4"/>
    </row>
    <row r="33" spans="5:7">
      <c r="E33" s="4"/>
      <c r="G33" s="4"/>
    </row>
    <row r="34" spans="5:7">
      <c r="E34" s="4"/>
      <c r="G34" s="4"/>
    </row>
    <row r="35" spans="5:7">
      <c r="E35" s="4"/>
      <c r="G35" s="4"/>
    </row>
    <row r="36" spans="5:7">
      <c r="E36" s="4"/>
      <c r="G36" s="4"/>
    </row>
    <row r="37" spans="5:7">
      <c r="E37" s="4"/>
      <c r="G37" s="4"/>
    </row>
    <row r="38" spans="5:7">
      <c r="E38" s="4"/>
      <c r="G38" s="4"/>
    </row>
    <row r="39" spans="5:7">
      <c r="E39" s="4"/>
      <c r="G39" s="4"/>
    </row>
    <row r="40" spans="5:7">
      <c r="E40" s="4"/>
      <c r="G40" s="4"/>
    </row>
    <row r="41" spans="5:7">
      <c r="E41" s="4"/>
      <c r="G41" s="4"/>
    </row>
    <row r="42" spans="5:7">
      <c r="E42" s="4"/>
      <c r="G42" s="4"/>
    </row>
    <row r="43" spans="5:7">
      <c r="E43" s="4"/>
      <c r="G43" s="4"/>
    </row>
    <row r="44" spans="5:7">
      <c r="E44" s="4"/>
      <c r="G44" s="4"/>
    </row>
    <row r="45" spans="5:7">
      <c r="E45" s="4"/>
      <c r="G45" s="4"/>
    </row>
    <row r="46" spans="5:7">
      <c r="E46" s="4"/>
      <c r="G46" s="4"/>
    </row>
    <row r="47" spans="5:7">
      <c r="E47" s="4"/>
      <c r="G47" s="4"/>
    </row>
    <row r="48" spans="5:7">
      <c r="E48" s="4"/>
      <c r="G48" s="4"/>
    </row>
    <row r="49" spans="5:7">
      <c r="E49" s="4"/>
      <c r="G49" s="4"/>
    </row>
    <row r="50" spans="5:7">
      <c r="E50" s="4"/>
      <c r="G50" s="4"/>
    </row>
    <row r="51" spans="5:7">
      <c r="E51" s="4"/>
      <c r="G51" s="4"/>
    </row>
    <row r="52" spans="5:7">
      <c r="E52" s="4"/>
      <c r="G52" s="4"/>
    </row>
    <row r="53" spans="5:7">
      <c r="E53" s="4"/>
      <c r="G53" s="4"/>
    </row>
    <row r="54" spans="5:7">
      <c r="E54" s="4"/>
      <c r="G54" s="4"/>
    </row>
    <row r="55" spans="5:7">
      <c r="E55" s="4"/>
      <c r="G55" s="4"/>
    </row>
    <row r="56" spans="5:7">
      <c r="E56" s="4"/>
      <c r="G56" s="4"/>
    </row>
    <row r="57" spans="5:7">
      <c r="E57" s="4"/>
      <c r="G57" s="4"/>
    </row>
    <row r="58" spans="5:7">
      <c r="E58" s="4"/>
      <c r="G58" s="4"/>
    </row>
    <row r="59" spans="5:7">
      <c r="E59" s="4"/>
      <c r="G59" s="4"/>
    </row>
    <row r="60" spans="5:7">
      <c r="E60" s="4"/>
      <c r="G60" s="4"/>
    </row>
    <row r="61" spans="5:7">
      <c r="E61" s="4"/>
      <c r="G61" s="4"/>
    </row>
    <row r="62" spans="5:7">
      <c r="E62" s="4"/>
      <c r="G62" s="4"/>
    </row>
    <row r="63" spans="5:7">
      <c r="E63" s="4"/>
      <c r="G63" s="4"/>
    </row>
    <row r="64" spans="5:7">
      <c r="E64" s="4"/>
      <c r="G64" s="4"/>
    </row>
    <row r="65" spans="5:7">
      <c r="E65" s="4"/>
      <c r="G65" s="4"/>
    </row>
    <row r="66" spans="5:7">
      <c r="E66" s="4"/>
      <c r="G66" s="4"/>
    </row>
    <row r="67" spans="5:7">
      <c r="E67" s="4"/>
      <c r="G67" s="4"/>
    </row>
    <row r="68" spans="5:7">
      <c r="E68" s="4"/>
      <c r="G68" s="4"/>
    </row>
    <row r="69" spans="5:7">
      <c r="E69" s="4"/>
      <c r="G69" s="4"/>
    </row>
    <row r="70" spans="5:7">
      <c r="E70" s="4"/>
      <c r="G70" s="4"/>
    </row>
    <row r="71" spans="5:7">
      <c r="E71" s="4"/>
      <c r="G71" s="4"/>
    </row>
    <row r="72" spans="5:7">
      <c r="E72" s="4"/>
      <c r="G72" s="4"/>
    </row>
    <row r="73" spans="5:7">
      <c r="E73" s="4"/>
      <c r="G73" s="4"/>
    </row>
    <row r="74" spans="5:7">
      <c r="E74" s="4"/>
      <c r="G74" s="4"/>
    </row>
    <row r="75" spans="5:7">
      <c r="E75" s="4"/>
      <c r="G75" s="4"/>
    </row>
    <row r="76" spans="5:7">
      <c r="E76" s="4"/>
      <c r="G76" s="4"/>
    </row>
    <row r="77" spans="5:7">
      <c r="E77" s="4"/>
      <c r="G77" s="4"/>
    </row>
    <row r="78" spans="5:7">
      <c r="E78" s="4"/>
      <c r="G78" s="4"/>
    </row>
    <row r="79" spans="5:7">
      <c r="E79" s="4"/>
      <c r="G79" s="4"/>
    </row>
    <row r="80" spans="5:7">
      <c r="E80" s="4"/>
      <c r="G80" s="4"/>
    </row>
    <row r="81" spans="5:7">
      <c r="E81" s="4"/>
      <c r="G81" s="4"/>
    </row>
    <row r="82" spans="5:7">
      <c r="E82" s="4"/>
      <c r="G82" s="4"/>
    </row>
    <row r="83" spans="5:7">
      <c r="E83" s="4"/>
      <c r="G83" s="4"/>
    </row>
    <row r="84" spans="5:7">
      <c r="E84" s="4"/>
      <c r="G84" s="4"/>
    </row>
    <row r="85" spans="5:7">
      <c r="E85" s="4"/>
      <c r="G85" s="4"/>
    </row>
    <row r="86" spans="5:7">
      <c r="E86" s="4"/>
      <c r="G86" s="4"/>
    </row>
    <row r="87" spans="5:7">
      <c r="E87" s="4"/>
      <c r="G87" s="4"/>
    </row>
    <row r="88" spans="5:7">
      <c r="E88" s="4"/>
      <c r="G88" s="4"/>
    </row>
    <row r="89" spans="5:7">
      <c r="E89" s="4"/>
    </row>
  </sheetData>
  <phoneticPr fontId="4"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63358-A316-4E76-9AD6-E63683E9FC7C}">
  <sheetPr codeName="Sheet7"/>
  <dimension ref="A2:C20"/>
  <sheetViews>
    <sheetView showGridLines="0" zoomScaleNormal="100" workbookViewId="0">
      <selection activeCell="H5" sqref="H5"/>
    </sheetView>
  </sheetViews>
  <sheetFormatPr defaultColWidth="9.140625" defaultRowHeight="15"/>
  <cols>
    <col min="1" max="1" width="9.85546875" style="4" customWidth="1"/>
    <col min="2" max="2" width="28.5703125" style="4" customWidth="1"/>
    <col min="3" max="3" width="47.42578125" style="4" customWidth="1"/>
    <col min="4" max="16384" width="9.140625" style="4"/>
  </cols>
  <sheetData>
    <row r="2" spans="1:3" ht="56.25">
      <c r="C2" s="17" t="str">
        <f>'Energy Cost Estimator'!C2</f>
        <v>SCE HVAC Heat Pump
Energy Cost Estimator 
2021 Edition*</v>
      </c>
    </row>
    <row r="3" spans="1:3" ht="6" customHeight="1"/>
    <row r="4" spans="1:3" ht="15" customHeight="1">
      <c r="B4" s="96" t="str">
        <f>IF('Energy Cost Estimator'!C9="","Instructions: The following is additional information based on the model used to calculate the Cost, Energy and GHG Percent Savings.","Instructions: The following is additional information based on the model used to calculate the Cost, Energy and GHG Percent Savings. Note the model used is based on a "&amp;VLOOKUP('Energy Cost Estimator'!C9,'AC Lookups'!D18:E21,2,FALSE))</f>
        <v>Instructions: The following is additional information based on the model used to calculate the Cost, Energy and GHG Percent Savings.</v>
      </c>
      <c r="C4" s="96"/>
    </row>
    <row r="5" spans="1:3" ht="31.5" customHeight="1">
      <c r="B5" s="96"/>
      <c r="C5" s="96"/>
    </row>
    <row r="6" spans="1:3">
      <c r="B6" s="16" t="s">
        <v>156</v>
      </c>
      <c r="C6" s="88" t="str">
        <f>IFERROR(INDEX('Existing HP Usage Matrix'!C4:AO52,'AC Lookups'!J13+('AC Lookups'!J7-1)*13,1+('AC Lookups'!J4-1)*5),"")</f>
        <v/>
      </c>
    </row>
    <row r="7" spans="1:3">
      <c r="B7" s="16" t="s">
        <v>157</v>
      </c>
      <c r="C7" s="89" t="str">
        <f>IFERROR(INDEX('Existing HP Usage Matrix'!C4:AO52,'AC Lookups'!J13+('AC Lookups'!J7-1)*13,2+('AC Lookups'!J4-1)*5),"")</f>
        <v/>
      </c>
    </row>
    <row r="8" spans="1:3">
      <c r="B8" s="16" t="s">
        <v>158</v>
      </c>
      <c r="C8" s="89" t="str">
        <f>IFERROR(INDEX('Existing HP Usage Matrix'!C4:AO52,'AC Lookups'!J13+('AC Lookups'!J7-1)*13,3+('AC Lookups'!J4-1)*5),"")</f>
        <v/>
      </c>
    </row>
    <row r="9" spans="1:3">
      <c r="B9" s="16" t="s">
        <v>159</v>
      </c>
      <c r="C9" s="90" t="str">
        <f>IFERROR(INDEX('Existing HP Usage Matrix'!C4:AO52,'AC Lookups'!J13+('AC Lookups'!J7-1)*13,4+('AC Lookups'!J4-1)*5),"")</f>
        <v/>
      </c>
    </row>
    <row r="10" spans="1:3" s="28" customFormat="1">
      <c r="A10" s="4"/>
      <c r="B10" s="29"/>
      <c r="C10" s="30"/>
    </row>
    <row r="11" spans="1:3">
      <c r="B11" s="16" t="s">
        <v>160</v>
      </c>
      <c r="C11" s="91" t="str" cm="1">
        <f t="array" ref="C11">IFERROR(INDEX('Proposed HP Usage Matrix'!C4:AO36,'AC Lookups'!L13+('AC Lookups'!J7-1)*9,1+('AC Lookups'!J4-1)*5),"")</f>
        <v/>
      </c>
    </row>
    <row r="12" spans="1:3">
      <c r="B12" s="16" t="s">
        <v>161</v>
      </c>
      <c r="C12" s="92" t="str" cm="1">
        <f t="array" ref="C12">IFERROR(INDEX('Proposed HP Usage Matrix'!C4:AO36,'AC Lookups'!L13+('AC Lookups'!J7-1)*9,2+('AC Lookups'!J4-1)*5),"")</f>
        <v/>
      </c>
    </row>
    <row r="13" spans="1:3">
      <c r="B13" s="16" t="s">
        <v>162</v>
      </c>
      <c r="C13" s="88" t="str" cm="1">
        <f t="array" ref="C13">IFERROR(INDEX('Proposed HP Usage Matrix'!C4:AO36,'AC Lookups'!L13+('AC Lookups'!J7-1)*9,3+('AC Lookups'!J4-1)*5),"")</f>
        <v/>
      </c>
    </row>
    <row r="14" spans="1:3">
      <c r="B14" s="16" t="s">
        <v>163</v>
      </c>
      <c r="C14" s="92" t="str" cm="1">
        <f t="array" ref="C14">IFERROR(INDEX('Proposed HP Usage Matrix'!C4:AO36,'AC Lookups'!L13+('AC Lookups'!J7-1)*9,4+('AC Lookups'!J4-1)*5),"")</f>
        <v/>
      </c>
    </row>
    <row r="15" spans="1:3">
      <c r="B15" s="16"/>
      <c r="C15" s="25"/>
    </row>
    <row r="16" spans="1:3">
      <c r="B16" s="16" t="s">
        <v>164</v>
      </c>
      <c r="C16" s="93" t="str">
        <f>IFERROR(INDEX('Existing HP Cost Matrix'!C4:AG52,'AC Lookups'!J13+('AC Lookups'!J7-1)*13,'AC Lookups'!J10+('AC Lookups'!J4-1)*4),"")</f>
        <v/>
      </c>
    </row>
    <row r="17" spans="2:3">
      <c r="B17" s="16" t="s">
        <v>165</v>
      </c>
      <c r="C17" s="93" t="str" cm="1">
        <f t="array" ref="C17">IFERROR(INDEX('Proposed HP Cost Matrix'!C4:AO36,'AC Lookups'!L13+('AC Lookups'!J7-1)*9,'AC Lookups'!L10+('AC Lookups'!J4-1)*5),"")</f>
        <v/>
      </c>
    </row>
    <row r="18" spans="2:3">
      <c r="B18" s="16"/>
      <c r="C18" s="18"/>
    </row>
    <row r="19" spans="2:3">
      <c r="B19" s="16" t="s">
        <v>166</v>
      </c>
      <c r="C19" s="86" t="str">
        <f>IFERROR(1-C11/C6,"")</f>
        <v/>
      </c>
    </row>
    <row r="20" spans="2:3">
      <c r="B20" s="16" t="s">
        <v>167</v>
      </c>
      <c r="C20" s="94" t="str">
        <f>IFERROR(1-C12/C7,"")</f>
        <v/>
      </c>
    </row>
  </sheetData>
  <mergeCells count="1">
    <mergeCell ref="B4:C5"/>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79D95-26CD-4729-B452-78C6DBEDF278}">
  <sheetPr codeName="Sheet8"/>
  <dimension ref="B2:AO36"/>
  <sheetViews>
    <sheetView workbookViewId="0">
      <selection activeCell="K15" sqref="K15"/>
    </sheetView>
  </sheetViews>
  <sheetFormatPr defaultColWidth="10.42578125" defaultRowHeight="15"/>
  <cols>
    <col min="1" max="1" width="10.42578125" style="4"/>
    <col min="2" max="2" width="45.42578125" style="4" bestFit="1" customWidth="1"/>
    <col min="3" max="6" width="13.140625" style="4" customWidth="1"/>
    <col min="7" max="7" width="2.42578125" style="4" customWidth="1"/>
    <col min="8" max="11" width="13.140625" style="4" customWidth="1"/>
    <col min="12" max="12" width="2.42578125" style="4" customWidth="1"/>
    <col min="13" max="16" width="13.140625" style="4" customWidth="1"/>
    <col min="17" max="17" width="2.42578125" style="4" customWidth="1"/>
    <col min="18" max="21" width="13.140625" style="4" customWidth="1"/>
    <col min="22" max="22" width="2.42578125" style="4" customWidth="1"/>
    <col min="23" max="26" width="13.140625" style="4" customWidth="1"/>
    <col min="27" max="27" width="2.42578125" style="4" customWidth="1"/>
    <col min="28" max="31" width="13.140625" style="4" customWidth="1"/>
    <col min="32" max="32" width="2.42578125" style="4" customWidth="1"/>
    <col min="33" max="36" width="13.140625" style="4" customWidth="1"/>
    <col min="37" max="37" width="2.42578125" style="4" customWidth="1"/>
    <col min="38" max="41" width="13.140625" style="4" customWidth="1"/>
    <col min="42" max="16384" width="10.42578125" style="4"/>
  </cols>
  <sheetData>
    <row r="2" spans="2:41">
      <c r="B2" s="5" t="s">
        <v>71</v>
      </c>
      <c r="C2" s="97" t="s">
        <v>168</v>
      </c>
      <c r="D2" s="98"/>
      <c r="E2" s="98"/>
      <c r="F2" s="98"/>
      <c r="G2" s="13"/>
      <c r="H2" s="97" t="s">
        <v>169</v>
      </c>
      <c r="I2" s="98"/>
      <c r="J2" s="98"/>
      <c r="K2" s="98"/>
      <c r="L2" s="14"/>
      <c r="M2" s="97" t="s">
        <v>170</v>
      </c>
      <c r="N2" s="98"/>
      <c r="O2" s="98"/>
      <c r="P2" s="98"/>
      <c r="Q2" s="14"/>
      <c r="R2" s="97" t="s">
        <v>171</v>
      </c>
      <c r="S2" s="98"/>
      <c r="T2" s="98"/>
      <c r="U2" s="99"/>
      <c r="V2" s="14"/>
      <c r="W2" s="97" t="s">
        <v>172</v>
      </c>
      <c r="X2" s="98"/>
      <c r="Y2" s="98"/>
      <c r="Z2" s="99"/>
      <c r="AA2" s="14"/>
      <c r="AB2" s="97" t="s">
        <v>173</v>
      </c>
      <c r="AC2" s="98"/>
      <c r="AD2" s="98"/>
      <c r="AE2" s="99"/>
      <c r="AF2" s="14"/>
      <c r="AG2" s="97" t="s">
        <v>174</v>
      </c>
      <c r="AH2" s="98"/>
      <c r="AI2" s="98"/>
      <c r="AJ2" s="99"/>
      <c r="AK2" s="27"/>
      <c r="AL2" s="100" t="s">
        <v>175</v>
      </c>
      <c r="AM2" s="100"/>
      <c r="AN2" s="100"/>
      <c r="AO2" s="100"/>
    </row>
    <row r="3" spans="2:41">
      <c r="B3" s="5"/>
      <c r="C3" s="78" t="s">
        <v>18</v>
      </c>
      <c r="D3" s="78" t="s">
        <v>133</v>
      </c>
      <c r="E3" s="78" t="s">
        <v>136</v>
      </c>
      <c r="F3" s="78" t="s">
        <v>176</v>
      </c>
      <c r="G3" s="14"/>
      <c r="H3" s="78" t="s">
        <v>18</v>
      </c>
      <c r="I3" s="78" t="s">
        <v>133</v>
      </c>
      <c r="J3" s="78" t="s">
        <v>136</v>
      </c>
      <c r="K3" s="78" t="s">
        <v>176</v>
      </c>
      <c r="L3" s="14"/>
      <c r="M3" s="78" t="s">
        <v>18</v>
      </c>
      <c r="N3" s="78" t="s">
        <v>133</v>
      </c>
      <c r="O3" s="78" t="s">
        <v>136</v>
      </c>
      <c r="P3" s="78" t="s">
        <v>176</v>
      </c>
      <c r="Q3" s="14"/>
      <c r="R3" s="78" t="s">
        <v>18</v>
      </c>
      <c r="S3" s="78" t="s">
        <v>133</v>
      </c>
      <c r="T3" s="78" t="s">
        <v>136</v>
      </c>
      <c r="U3" s="78" t="s">
        <v>176</v>
      </c>
      <c r="V3" s="14"/>
      <c r="W3" s="78" t="s">
        <v>18</v>
      </c>
      <c r="X3" s="78" t="s">
        <v>133</v>
      </c>
      <c r="Y3" s="78" t="s">
        <v>136</v>
      </c>
      <c r="Z3" s="78" t="s">
        <v>176</v>
      </c>
      <c r="AA3" s="14"/>
      <c r="AB3" s="78" t="s">
        <v>18</v>
      </c>
      <c r="AC3" s="78" t="s">
        <v>133</v>
      </c>
      <c r="AD3" s="78" t="s">
        <v>136</v>
      </c>
      <c r="AE3" s="78" t="s">
        <v>176</v>
      </c>
      <c r="AF3" s="14"/>
      <c r="AG3" s="78" t="s">
        <v>18</v>
      </c>
      <c r="AH3" s="78" t="s">
        <v>133</v>
      </c>
      <c r="AI3" s="78" t="s">
        <v>136</v>
      </c>
      <c r="AJ3" s="78" t="s">
        <v>176</v>
      </c>
      <c r="AK3" s="14"/>
      <c r="AL3" s="78" t="s">
        <v>18</v>
      </c>
      <c r="AM3" s="78" t="s">
        <v>133</v>
      </c>
      <c r="AN3" s="78" t="s">
        <v>136</v>
      </c>
      <c r="AO3" s="78" t="s">
        <v>176</v>
      </c>
    </row>
    <row r="4" spans="2:41" ht="18.75">
      <c r="B4" s="5" t="s">
        <v>177</v>
      </c>
      <c r="C4" s="19">
        <v>2000.8242212271698</v>
      </c>
      <c r="D4" s="19">
        <v>2016.5593926605359</v>
      </c>
      <c r="E4" s="19">
        <v>2023.5093054363679</v>
      </c>
      <c r="F4" s="19">
        <v>1957.9145578494574</v>
      </c>
      <c r="G4" s="15"/>
      <c r="H4" s="19">
        <v>2137.8530502661056</v>
      </c>
      <c r="I4" s="19">
        <v>2176.4229950266244</v>
      </c>
      <c r="J4" s="19">
        <v>2181.2058971623542</v>
      </c>
      <c r="K4" s="19">
        <v>2115.2181701891695</v>
      </c>
      <c r="L4" s="15"/>
      <c r="M4" s="19">
        <v>2268.6408396099782</v>
      </c>
      <c r="N4" s="19">
        <v>2316.1717498534631</v>
      </c>
      <c r="O4" s="19">
        <v>2325.030993733506</v>
      </c>
      <c r="P4" s="19">
        <v>2276.076927036529</v>
      </c>
      <c r="Q4" s="15"/>
      <c r="R4" s="19">
        <v>2464.078633410496</v>
      </c>
      <c r="S4" s="19">
        <v>2521.0973212799227</v>
      </c>
      <c r="T4" s="19">
        <v>2528.3846991485289</v>
      </c>
      <c r="U4" s="19">
        <v>2457.8596329069269</v>
      </c>
      <c r="V4" s="15"/>
      <c r="W4" s="19">
        <v>3145.0205572970544</v>
      </c>
      <c r="X4" s="19">
        <v>3225.0461735738463</v>
      </c>
      <c r="Y4" s="19">
        <v>3242.1265005550927</v>
      </c>
      <c r="Z4" s="19">
        <v>3033.8372034071863</v>
      </c>
      <c r="AA4" s="15"/>
      <c r="AB4" s="19">
        <v>3305.8067257905627</v>
      </c>
      <c r="AC4" s="19">
        <v>3361.9400371783154</v>
      </c>
      <c r="AD4" s="19">
        <v>3377.5943158753043</v>
      </c>
      <c r="AE4" s="19">
        <v>3049.9300196220261</v>
      </c>
      <c r="AF4" s="15"/>
      <c r="AG4" s="19">
        <v>3780.6581059104565</v>
      </c>
      <c r="AH4" s="19">
        <v>3879.1554518887888</v>
      </c>
      <c r="AI4" s="19">
        <v>3880.7817805377731</v>
      </c>
      <c r="AJ4" s="19">
        <v>3734.4403552759281</v>
      </c>
      <c r="AK4" s="15"/>
      <c r="AL4" s="19">
        <v>3612.8030635161631</v>
      </c>
      <c r="AM4" s="19">
        <v>3584.8521711767798</v>
      </c>
      <c r="AN4" s="19">
        <v>3603.5969552990091</v>
      </c>
      <c r="AO4" s="19">
        <v>3096.8082526926119</v>
      </c>
    </row>
    <row r="5" spans="2:41" ht="18.75">
      <c r="B5" s="5" t="s">
        <v>178</v>
      </c>
      <c r="C5" s="19">
        <v>1938.5807260708834</v>
      </c>
      <c r="D5" s="19">
        <v>1946.9430828219161</v>
      </c>
      <c r="E5" s="19">
        <v>1948.2663024166181</v>
      </c>
      <c r="F5" s="19">
        <v>1901.7630158883205</v>
      </c>
      <c r="G5" s="15"/>
      <c r="H5" s="19">
        <v>2031.3579154787224</v>
      </c>
      <c r="I5" s="19">
        <v>2059.1885126614811</v>
      </c>
      <c r="J5" s="19">
        <v>2058.6852759581811</v>
      </c>
      <c r="K5" s="19">
        <v>2019.0163789046294</v>
      </c>
      <c r="L5" s="15"/>
      <c r="M5" s="19">
        <v>2143.9435466544996</v>
      </c>
      <c r="N5" s="19">
        <v>2180.0033332352286</v>
      </c>
      <c r="O5" s="19">
        <v>2182.8717964017746</v>
      </c>
      <c r="P5" s="19">
        <v>2165.4920079680401</v>
      </c>
      <c r="Q5" s="15"/>
      <c r="R5" s="19">
        <v>2312.1667377353133</v>
      </c>
      <c r="S5" s="19">
        <v>2351.0676675181467</v>
      </c>
      <c r="T5" s="19">
        <v>2351.2912226470785</v>
      </c>
      <c r="U5" s="19">
        <v>2315.0550865045584</v>
      </c>
      <c r="V5" s="15"/>
      <c r="W5" s="19">
        <v>2940.0108326113191</v>
      </c>
      <c r="X5" s="19">
        <v>2997.8585448277213</v>
      </c>
      <c r="Y5" s="19">
        <v>3008.9668334317075</v>
      </c>
      <c r="Z5" s="19">
        <v>2842.8132083572509</v>
      </c>
      <c r="AA5" s="15"/>
      <c r="AB5" s="19">
        <v>3060.2927945562337</v>
      </c>
      <c r="AC5" s="19">
        <v>3092.1286972712796</v>
      </c>
      <c r="AD5" s="19">
        <v>3102.0907428927694</v>
      </c>
      <c r="AE5" s="19">
        <v>2829.1980543915597</v>
      </c>
      <c r="AF5" s="15"/>
      <c r="AG5" s="19">
        <v>3355.8616481447489</v>
      </c>
      <c r="AH5" s="19">
        <v>3409.8630258931212</v>
      </c>
      <c r="AI5" s="19">
        <v>3407.9805330675267</v>
      </c>
      <c r="AJ5" s="19">
        <v>3331.7315567723831</v>
      </c>
      <c r="AK5" s="15"/>
      <c r="AL5" s="19">
        <v>3452.7448454515616</v>
      </c>
      <c r="AM5" s="19">
        <v>3431.103723523499</v>
      </c>
      <c r="AN5" s="19">
        <v>3447.9136874531441</v>
      </c>
      <c r="AO5" s="19">
        <v>2990.6386084262213</v>
      </c>
    </row>
    <row r="6" spans="2:41" ht="18.75">
      <c r="B6" s="5" t="s">
        <v>179</v>
      </c>
      <c r="C6" s="19">
        <v>1885.3287489206475</v>
      </c>
      <c r="D6" s="19">
        <v>1892.0742937334173</v>
      </c>
      <c r="E6" s="19">
        <v>1893.4719743835747</v>
      </c>
      <c r="F6" s="19">
        <v>1860.1851424208762</v>
      </c>
      <c r="G6" s="15"/>
      <c r="H6" s="19">
        <v>1970.7411199685746</v>
      </c>
      <c r="I6" s="19">
        <v>1995.8369832912149</v>
      </c>
      <c r="J6" s="19">
        <v>1995.4885501739013</v>
      </c>
      <c r="K6" s="19">
        <v>1969.2351239331692</v>
      </c>
      <c r="L6" s="15"/>
      <c r="M6" s="19">
        <v>2074.1203918479409</v>
      </c>
      <c r="N6" s="19">
        <v>2106.5628484462036</v>
      </c>
      <c r="O6" s="19">
        <v>2109.3836764287516</v>
      </c>
      <c r="P6" s="19">
        <v>2107.2916064112183</v>
      </c>
      <c r="Q6" s="15"/>
      <c r="R6" s="19">
        <v>2232.353826577777</v>
      </c>
      <c r="S6" s="19">
        <v>2267.2780050579095</v>
      </c>
      <c r="T6" s="19">
        <v>2267.6366925616799</v>
      </c>
      <c r="U6" s="19">
        <v>2248.6722768277727</v>
      </c>
      <c r="V6" s="15"/>
      <c r="W6" s="19">
        <v>2826.1621287497992</v>
      </c>
      <c r="X6" s="19">
        <v>2878.38556081467</v>
      </c>
      <c r="Y6" s="19">
        <v>2888.9528223692596</v>
      </c>
      <c r="Z6" s="19">
        <v>2747.9377102467274</v>
      </c>
      <c r="AA6" s="15"/>
      <c r="AB6" s="19">
        <v>2945.235305203902</v>
      </c>
      <c r="AC6" s="19">
        <v>2973.1880706968104</v>
      </c>
      <c r="AD6" s="19">
        <v>2982.761756581991</v>
      </c>
      <c r="AE6" s="19">
        <v>2737.685938795431</v>
      </c>
      <c r="AF6" s="15"/>
      <c r="AG6" s="19">
        <v>3195.3743482611721</v>
      </c>
      <c r="AH6" s="19">
        <v>3243.6972708965427</v>
      </c>
      <c r="AI6" s="19">
        <v>3242.0090366844083</v>
      </c>
      <c r="AJ6" s="19">
        <v>3198.0943347855537</v>
      </c>
      <c r="AK6" s="15"/>
      <c r="AL6" s="19">
        <v>3338.8072275437435</v>
      </c>
      <c r="AM6" s="19">
        <v>3320.0918538921314</v>
      </c>
      <c r="AN6" s="19">
        <v>3336.1252915997393</v>
      </c>
      <c r="AO6" s="19">
        <v>2910.0390404193331</v>
      </c>
    </row>
    <row r="7" spans="2:41" ht="18.75">
      <c r="B7" s="5" t="s">
        <v>180</v>
      </c>
      <c r="C7" s="19">
        <v>1823.053452307917</v>
      </c>
      <c r="D7" s="19">
        <v>1829.1620957277191</v>
      </c>
      <c r="E7" s="19">
        <v>1830.4317967920106</v>
      </c>
      <c r="F7" s="19">
        <v>1814.6735468987963</v>
      </c>
      <c r="G7" s="15"/>
      <c r="H7" s="19">
        <v>1905.0389742154559</v>
      </c>
      <c r="I7" s="19">
        <v>1928.3595486611948</v>
      </c>
      <c r="J7" s="19">
        <v>1928.0105144863253</v>
      </c>
      <c r="K7" s="19">
        <v>1918.0714782033031</v>
      </c>
      <c r="L7" s="15"/>
      <c r="M7" s="19">
        <v>1997.2666825770309</v>
      </c>
      <c r="N7" s="19">
        <v>2027.1864095501899</v>
      </c>
      <c r="O7" s="19">
        <v>2029.8160494081037</v>
      </c>
      <c r="P7" s="19">
        <v>2047.1383316638555</v>
      </c>
      <c r="Q7" s="15"/>
      <c r="R7" s="19">
        <v>2144.185435567354</v>
      </c>
      <c r="S7" s="19">
        <v>2176.3945932922143</v>
      </c>
      <c r="T7" s="19">
        <v>2176.6984171495974</v>
      </c>
      <c r="U7" s="19">
        <v>2179.7676506592056</v>
      </c>
      <c r="V7" s="15"/>
      <c r="W7" s="19">
        <v>2697.8241442839776</v>
      </c>
      <c r="X7" s="19">
        <v>2746.1309559811175</v>
      </c>
      <c r="Y7" s="19">
        <v>2756.0317351073154</v>
      </c>
      <c r="Z7" s="19">
        <v>2646.9358910007354</v>
      </c>
      <c r="AA7" s="15"/>
      <c r="AB7" s="19">
        <v>2808.1572626310985</v>
      </c>
      <c r="AC7" s="19">
        <v>2834.030576888124</v>
      </c>
      <c r="AD7" s="19">
        <v>2842.9290528797874</v>
      </c>
      <c r="AE7" s="19">
        <v>2635.2397414020793</v>
      </c>
      <c r="AF7" s="15"/>
      <c r="AG7" s="19">
        <v>3049.4177419305033</v>
      </c>
      <c r="AH7" s="19">
        <v>3093.3540101070989</v>
      </c>
      <c r="AI7" s="19">
        <v>3091.7552331076536</v>
      </c>
      <c r="AJ7" s="19">
        <v>3075.9925558667919</v>
      </c>
      <c r="AK7" s="15"/>
      <c r="AL7" s="19">
        <v>3166.4074752352271</v>
      </c>
      <c r="AM7" s="19">
        <v>3148.7512431822797</v>
      </c>
      <c r="AN7" s="19">
        <v>3163.6693201179633</v>
      </c>
      <c r="AO7" s="19">
        <v>2788.4915726607578</v>
      </c>
    </row>
    <row r="8" spans="2:41" ht="18.75">
      <c r="B8" s="5" t="s">
        <v>181</v>
      </c>
      <c r="C8" s="19">
        <v>1776.1377735798642</v>
      </c>
      <c r="D8" s="19">
        <v>1781.2120092574787</v>
      </c>
      <c r="E8" s="19">
        <v>1782.477730318775</v>
      </c>
      <c r="F8" s="19">
        <v>1779.2206355085757</v>
      </c>
      <c r="G8" s="15"/>
      <c r="H8" s="19">
        <v>1853.6183926407389</v>
      </c>
      <c r="I8" s="19">
        <v>1875.004751825353</v>
      </c>
      <c r="J8" s="19">
        <v>1874.7329316748335</v>
      </c>
      <c r="K8" s="19">
        <v>1876.6954571852282</v>
      </c>
      <c r="L8" s="15"/>
      <c r="M8" s="19">
        <v>1937.6283003803155</v>
      </c>
      <c r="N8" s="19">
        <v>1964.9297166889291</v>
      </c>
      <c r="O8" s="19">
        <v>1967.473898037508</v>
      </c>
      <c r="P8" s="19">
        <v>1998.6563460362131</v>
      </c>
      <c r="Q8" s="15"/>
      <c r="R8" s="19">
        <v>2075.8672031541928</v>
      </c>
      <c r="S8" s="19">
        <v>2105.2127429244479</v>
      </c>
      <c r="T8" s="19">
        <v>2105.5664810279504</v>
      </c>
      <c r="U8" s="19">
        <v>2124.3746503726843</v>
      </c>
      <c r="V8" s="15"/>
      <c r="W8" s="19">
        <v>2599.8039916537332</v>
      </c>
      <c r="X8" s="19">
        <v>2644.0600394090266</v>
      </c>
      <c r="Y8" s="19">
        <v>2653.4755395382754</v>
      </c>
      <c r="Z8" s="19">
        <v>2566.9548314054614</v>
      </c>
      <c r="AA8" s="15"/>
      <c r="AB8" s="19">
        <v>2706.7657233033387</v>
      </c>
      <c r="AC8" s="19">
        <v>2730.0552243462043</v>
      </c>
      <c r="AD8" s="19">
        <v>2738.5419810588683</v>
      </c>
      <c r="AE8" s="19">
        <v>2556.4753809978165</v>
      </c>
      <c r="AF8" s="15"/>
      <c r="AG8" s="19">
        <v>2927.5201195767027</v>
      </c>
      <c r="AH8" s="19">
        <v>2967.6991358500486</v>
      </c>
      <c r="AI8" s="19">
        <v>2966.2263210320234</v>
      </c>
      <c r="AJ8" s="19">
        <v>2969.8303263244243</v>
      </c>
      <c r="AK8" s="15"/>
      <c r="AL8" s="19">
        <v>3055.9552215093536</v>
      </c>
      <c r="AM8" s="19">
        <v>3038.231053648532</v>
      </c>
      <c r="AN8" s="19">
        <v>3052.4014922503284</v>
      </c>
      <c r="AO8" s="19">
        <v>2709.0313562178771</v>
      </c>
    </row>
    <row r="9" spans="2:41" ht="18.75">
      <c r="B9" s="5" t="s">
        <v>182</v>
      </c>
      <c r="C9" s="19">
        <v>1552.7241153362302</v>
      </c>
      <c r="D9" s="19">
        <v>1563.1228872991157</v>
      </c>
      <c r="E9" s="19">
        <v>1565.4626578498917</v>
      </c>
      <c r="F9" s="19">
        <v>1630.0918297872968</v>
      </c>
      <c r="G9" s="15"/>
      <c r="H9" s="19">
        <v>1624.5318406047013</v>
      </c>
      <c r="I9" s="19">
        <v>1648.6460237419901</v>
      </c>
      <c r="J9" s="19">
        <v>1649.4716455157309</v>
      </c>
      <c r="K9" s="19">
        <v>1714.2090940720213</v>
      </c>
      <c r="L9" s="15"/>
      <c r="M9" s="19">
        <v>1687.7185125772196</v>
      </c>
      <c r="N9" s="19">
        <v>1718.3146360190042</v>
      </c>
      <c r="O9" s="19">
        <v>1723.4285958620062</v>
      </c>
      <c r="P9" s="19">
        <v>1819.4533475717233</v>
      </c>
      <c r="Q9" s="15"/>
      <c r="R9" s="19">
        <v>1773.107031522336</v>
      </c>
      <c r="S9" s="19">
        <v>1804.1314653561819</v>
      </c>
      <c r="T9" s="19">
        <v>1806.6770718469684</v>
      </c>
      <c r="U9" s="19">
        <v>1904.6366942481134</v>
      </c>
      <c r="V9" s="15"/>
      <c r="W9" s="19">
        <v>2179.7742556923981</v>
      </c>
      <c r="X9" s="19">
        <v>2231.8575164956274</v>
      </c>
      <c r="Y9" s="19">
        <v>2246.7275007505245</v>
      </c>
      <c r="Z9" s="19">
        <v>2270.7359841119169</v>
      </c>
      <c r="AA9" s="15"/>
      <c r="AB9" s="19">
        <v>2192.7748718351259</v>
      </c>
      <c r="AC9" s="19">
        <v>2208.4108866385641</v>
      </c>
      <c r="AD9" s="19">
        <v>2216.5795511098891</v>
      </c>
      <c r="AE9" s="19">
        <v>2169.3550626212709</v>
      </c>
      <c r="AF9" s="15"/>
      <c r="AG9" s="19">
        <v>2477.6986169854436</v>
      </c>
      <c r="AH9" s="19">
        <v>2536.2908374938952</v>
      </c>
      <c r="AI9" s="19">
        <v>2543.5129946231573</v>
      </c>
      <c r="AJ9" s="19">
        <v>2625.618010055302</v>
      </c>
      <c r="AK9" s="15"/>
      <c r="AL9" s="19">
        <v>2453.7516312305438</v>
      </c>
      <c r="AM9" s="19">
        <v>2436.1425609964854</v>
      </c>
      <c r="AN9" s="19">
        <v>2446.3316421792269</v>
      </c>
      <c r="AO9" s="19">
        <v>2276.2908445553549</v>
      </c>
    </row>
    <row r="11" spans="2:41">
      <c r="B11" s="5" t="s">
        <v>72</v>
      </c>
      <c r="C11" s="97" t="s">
        <v>168</v>
      </c>
      <c r="D11" s="98"/>
      <c r="E11" s="98"/>
      <c r="F11" s="98"/>
      <c r="G11" s="13"/>
      <c r="H11" s="97" t="s">
        <v>169</v>
      </c>
      <c r="I11" s="98"/>
      <c r="J11" s="98"/>
      <c r="K11" s="98"/>
      <c r="L11" s="14"/>
      <c r="M11" s="97" t="s">
        <v>170</v>
      </c>
      <c r="N11" s="98"/>
      <c r="O11" s="98"/>
      <c r="P11" s="98"/>
      <c r="Q11" s="14"/>
      <c r="R11" s="97" t="s">
        <v>171</v>
      </c>
      <c r="S11" s="98"/>
      <c r="T11" s="98"/>
      <c r="U11" s="99"/>
      <c r="V11" s="14"/>
      <c r="W11" s="97" t="s">
        <v>172</v>
      </c>
      <c r="X11" s="98"/>
      <c r="Y11" s="98"/>
      <c r="Z11" s="99"/>
      <c r="AA11" s="14"/>
      <c r="AB11" s="97" t="s">
        <v>173</v>
      </c>
      <c r="AC11" s="98"/>
      <c r="AD11" s="98"/>
      <c r="AE11" s="99"/>
      <c r="AF11" s="14"/>
      <c r="AG11" s="97" t="s">
        <v>174</v>
      </c>
      <c r="AH11" s="98"/>
      <c r="AI11" s="98"/>
      <c r="AJ11" s="99"/>
      <c r="AK11" s="14"/>
      <c r="AL11" s="97" t="s">
        <v>175</v>
      </c>
      <c r="AM11" s="98"/>
      <c r="AN11" s="98"/>
      <c r="AO11" s="98"/>
    </row>
    <row r="12" spans="2:41">
      <c r="B12" s="5"/>
      <c r="C12" s="78" t="s">
        <v>18</v>
      </c>
      <c r="D12" s="78" t="s">
        <v>133</v>
      </c>
      <c r="E12" s="78" t="s">
        <v>136</v>
      </c>
      <c r="F12" s="78" t="s">
        <v>176</v>
      </c>
      <c r="G12" s="14"/>
      <c r="H12" s="78" t="s">
        <v>18</v>
      </c>
      <c r="I12" s="78" t="s">
        <v>133</v>
      </c>
      <c r="J12" s="78" t="s">
        <v>136</v>
      </c>
      <c r="K12" s="78" t="s">
        <v>176</v>
      </c>
      <c r="L12" s="14"/>
      <c r="M12" s="78" t="s">
        <v>18</v>
      </c>
      <c r="N12" s="78" t="s">
        <v>133</v>
      </c>
      <c r="O12" s="78" t="s">
        <v>136</v>
      </c>
      <c r="P12" s="78" t="s">
        <v>176</v>
      </c>
      <c r="Q12" s="14"/>
      <c r="R12" s="78" t="s">
        <v>18</v>
      </c>
      <c r="S12" s="78" t="s">
        <v>133</v>
      </c>
      <c r="T12" s="78" t="s">
        <v>136</v>
      </c>
      <c r="U12" s="78" t="s">
        <v>176</v>
      </c>
      <c r="V12" s="14"/>
      <c r="W12" s="78" t="s">
        <v>18</v>
      </c>
      <c r="X12" s="78" t="s">
        <v>133</v>
      </c>
      <c r="Y12" s="78" t="s">
        <v>136</v>
      </c>
      <c r="Z12" s="78" t="s">
        <v>176</v>
      </c>
      <c r="AA12" s="14"/>
      <c r="AB12" s="78" t="s">
        <v>18</v>
      </c>
      <c r="AC12" s="78" t="s">
        <v>133</v>
      </c>
      <c r="AD12" s="78" t="s">
        <v>136</v>
      </c>
      <c r="AE12" s="78" t="s">
        <v>176</v>
      </c>
      <c r="AF12" s="14"/>
      <c r="AG12" s="78" t="s">
        <v>18</v>
      </c>
      <c r="AH12" s="78" t="s">
        <v>133</v>
      </c>
      <c r="AI12" s="78" t="s">
        <v>136</v>
      </c>
      <c r="AJ12" s="78" t="s">
        <v>176</v>
      </c>
      <c r="AK12" s="14"/>
      <c r="AL12" s="78" t="s">
        <v>18</v>
      </c>
      <c r="AM12" s="78" t="s">
        <v>133</v>
      </c>
      <c r="AN12" s="78" t="s">
        <v>136</v>
      </c>
      <c r="AO12" s="78" t="s">
        <v>176</v>
      </c>
    </row>
    <row r="13" spans="2:41" ht="18.75">
      <c r="B13" s="5" t="s">
        <v>177</v>
      </c>
      <c r="C13" s="19">
        <v>2476.1297620384785</v>
      </c>
      <c r="D13" s="19">
        <v>2508.0571554127237</v>
      </c>
      <c r="E13" s="19">
        <v>2516.0937469864612</v>
      </c>
      <c r="F13" s="19">
        <v>2354.2242258155702</v>
      </c>
      <c r="G13" s="15"/>
      <c r="H13" s="19">
        <v>2669.8605235198511</v>
      </c>
      <c r="I13" s="19">
        <v>2729.1796450775946</v>
      </c>
      <c r="J13" s="19">
        <v>2734.1718755904781</v>
      </c>
      <c r="K13" s="19">
        <v>2565.0732235914215</v>
      </c>
      <c r="L13" s="15"/>
      <c r="M13" s="19">
        <v>2839.4512847078458</v>
      </c>
      <c r="N13" s="19">
        <v>2912.1096924661765</v>
      </c>
      <c r="O13" s="19">
        <v>2922.5010744704678</v>
      </c>
      <c r="P13" s="19">
        <v>2761.4556498757097</v>
      </c>
      <c r="Q13" s="15"/>
      <c r="R13" s="19">
        <v>3093.6356721181019</v>
      </c>
      <c r="S13" s="19">
        <v>3178.7035012447063</v>
      </c>
      <c r="T13" s="19">
        <v>3186.9858386086503</v>
      </c>
      <c r="U13" s="19">
        <v>2991.6821006038372</v>
      </c>
      <c r="V13" s="15"/>
      <c r="W13" s="19">
        <v>3974.0808936182216</v>
      </c>
      <c r="X13" s="19">
        <v>4089.9894156343344</v>
      </c>
      <c r="Y13" s="19">
        <v>4110.8264147184964</v>
      </c>
      <c r="Z13" s="19">
        <v>3730.0553990173776</v>
      </c>
      <c r="AA13" s="15"/>
      <c r="AB13" s="19">
        <v>4107.8686317845804</v>
      </c>
      <c r="AC13" s="19">
        <v>4192.204375696313</v>
      </c>
      <c r="AD13" s="19">
        <v>4211.1936619761254</v>
      </c>
      <c r="AE13" s="19">
        <v>3706.3268655087918</v>
      </c>
      <c r="AF13" s="15"/>
      <c r="AG13" s="19">
        <v>4928.6363238987487</v>
      </c>
      <c r="AH13" s="19">
        <v>5031.3052030456283</v>
      </c>
      <c r="AI13" s="19">
        <v>5031.2227719998582</v>
      </c>
      <c r="AJ13" s="19">
        <v>4665.1253078128875</v>
      </c>
      <c r="AK13" s="15"/>
      <c r="AL13" s="19">
        <v>4577.6591695187062</v>
      </c>
      <c r="AM13" s="19">
        <v>4490.1937504364732</v>
      </c>
      <c r="AN13" s="19">
        <v>4515.6072340549381</v>
      </c>
      <c r="AO13" s="19">
        <v>3775.8467431785243</v>
      </c>
    </row>
    <row r="14" spans="2:41" ht="18.75">
      <c r="B14" s="5" t="s">
        <v>178</v>
      </c>
      <c r="C14" s="19">
        <v>2406.4016742477911</v>
      </c>
      <c r="D14" s="19">
        <v>2428.1022702104406</v>
      </c>
      <c r="E14" s="19">
        <v>2429.3207492711294</v>
      </c>
      <c r="F14" s="19">
        <v>2286.7431562106494</v>
      </c>
      <c r="G14" s="15"/>
      <c r="H14" s="19">
        <v>2545.7662687199404</v>
      </c>
      <c r="I14" s="19">
        <v>2590.8524855176934</v>
      </c>
      <c r="J14" s="19">
        <v>2589.4463997496659</v>
      </c>
      <c r="K14" s="19">
        <v>2449.5265023383913</v>
      </c>
      <c r="L14" s="15"/>
      <c r="M14" s="19">
        <v>2690.5131215017946</v>
      </c>
      <c r="N14" s="19">
        <v>2747.5671275373766</v>
      </c>
      <c r="O14" s="19">
        <v>2750.2159451735974</v>
      </c>
      <c r="P14" s="19">
        <v>2624.957260177468</v>
      </c>
      <c r="Q14" s="15"/>
      <c r="R14" s="19">
        <v>2914.8855267658892</v>
      </c>
      <c r="S14" s="19">
        <v>2975.7666130725593</v>
      </c>
      <c r="T14" s="19">
        <v>2975.495623919981</v>
      </c>
      <c r="U14" s="19">
        <v>2817.972833725491</v>
      </c>
      <c r="V14" s="15"/>
      <c r="W14" s="19">
        <v>3724.1916899714847</v>
      </c>
      <c r="X14" s="19">
        <v>3808.6169486468102</v>
      </c>
      <c r="Y14" s="19">
        <v>3820.1898130459376</v>
      </c>
      <c r="Z14" s="19">
        <v>3489.1823691788672</v>
      </c>
      <c r="AA14" s="15"/>
      <c r="AB14" s="19">
        <v>3859.3658601547495</v>
      </c>
      <c r="AC14" s="19">
        <v>3916.8415432928559</v>
      </c>
      <c r="AD14" s="19">
        <v>3927.9700943894268</v>
      </c>
      <c r="AE14" s="19">
        <v>3478.0506207190174</v>
      </c>
      <c r="AF14" s="15"/>
      <c r="AG14" s="19">
        <v>4381.9753874828275</v>
      </c>
      <c r="AH14" s="19">
        <v>4438.365230881639</v>
      </c>
      <c r="AI14" s="19">
        <v>4431.4136608982608</v>
      </c>
      <c r="AJ14" s="19">
        <v>4153.3106515983854</v>
      </c>
      <c r="AK14" s="15"/>
      <c r="AL14" s="19">
        <v>4348.0743163265597</v>
      </c>
      <c r="AM14" s="19">
        <v>4286.1420461835905</v>
      </c>
      <c r="AN14" s="19">
        <v>4308.9099337440957</v>
      </c>
      <c r="AO14" s="19">
        <v>3633.7514495240389</v>
      </c>
    </row>
    <row r="15" spans="2:41" ht="18.75">
      <c r="B15" s="5" t="s">
        <v>179</v>
      </c>
      <c r="C15" s="19">
        <v>2339.3891225470479</v>
      </c>
      <c r="D15" s="19">
        <v>2358.8192790017774</v>
      </c>
      <c r="E15" s="19">
        <v>2360.1481756567446</v>
      </c>
      <c r="F15" s="19">
        <v>2234.0719989336276</v>
      </c>
      <c r="G15" s="15"/>
      <c r="H15" s="19">
        <v>2468.7455590398754</v>
      </c>
      <c r="I15" s="19">
        <v>2510.2630610632741</v>
      </c>
      <c r="J15" s="19">
        <v>2509.0912647094542</v>
      </c>
      <c r="K15" s="19">
        <v>2385.7073883235803</v>
      </c>
      <c r="L15" s="15"/>
      <c r="M15" s="19">
        <v>2602.1893174193547</v>
      </c>
      <c r="N15" s="19">
        <v>2654.5319455844487</v>
      </c>
      <c r="O15" s="19">
        <v>2657.1714172926668</v>
      </c>
      <c r="P15" s="19">
        <v>2550.9536691224007</v>
      </c>
      <c r="Q15" s="15"/>
      <c r="R15" s="19">
        <v>2813.8208696364136</v>
      </c>
      <c r="S15" s="19">
        <v>2869.5851698904203</v>
      </c>
      <c r="T15" s="19">
        <v>2869.5098481359091</v>
      </c>
      <c r="U15" s="19">
        <v>2733.3780091693129</v>
      </c>
      <c r="V15" s="15"/>
      <c r="W15" s="19">
        <v>3578.7823354997145</v>
      </c>
      <c r="X15" s="19">
        <v>3656.0243477213194</v>
      </c>
      <c r="Y15" s="19">
        <v>3667.0622942354644</v>
      </c>
      <c r="Z15" s="19">
        <v>3368.1930705089853</v>
      </c>
      <c r="AA15" s="15"/>
      <c r="AB15" s="19">
        <v>3712.2001294180086</v>
      </c>
      <c r="AC15" s="19">
        <v>3764.2960915901126</v>
      </c>
      <c r="AD15" s="19">
        <v>3775.0166180223168</v>
      </c>
      <c r="AE15" s="19">
        <v>3360.13095126895</v>
      </c>
      <c r="AF15" s="15"/>
      <c r="AG15" s="19">
        <v>4164.5437432946537</v>
      </c>
      <c r="AH15" s="19">
        <v>4222.683125262366</v>
      </c>
      <c r="AI15" s="19">
        <v>4216.2540624385465</v>
      </c>
      <c r="AJ15" s="19">
        <v>3980.9563700750182</v>
      </c>
      <c r="AK15" s="15"/>
      <c r="AL15" s="19">
        <v>4198.4344074598375</v>
      </c>
      <c r="AM15" s="19">
        <v>4147.5796257623242</v>
      </c>
      <c r="AN15" s="19">
        <v>4169.2850276805602</v>
      </c>
      <c r="AO15" s="19">
        <v>3532.6574758748325</v>
      </c>
    </row>
    <row r="16" spans="2:41" ht="18.75">
      <c r="B16" s="5" t="s">
        <v>180</v>
      </c>
      <c r="C16" s="19">
        <v>2262.8827230768879</v>
      </c>
      <c r="D16" s="19">
        <v>2281.2264220094567</v>
      </c>
      <c r="E16" s="19">
        <v>2282.4207148824962</v>
      </c>
      <c r="F16" s="19">
        <v>2177.5191559891819</v>
      </c>
      <c r="G16" s="15"/>
      <c r="H16" s="19">
        <v>2386.601507148072</v>
      </c>
      <c r="I16" s="19">
        <v>2425.6824137647022</v>
      </c>
      <c r="J16" s="19">
        <v>2424.5490653067877</v>
      </c>
      <c r="K16" s="19">
        <v>2321.0550068001162</v>
      </c>
      <c r="L16" s="15"/>
      <c r="M16" s="19">
        <v>2507.3393871750632</v>
      </c>
      <c r="N16" s="19">
        <v>2556.3192972161805</v>
      </c>
      <c r="O16" s="19">
        <v>2558.7699448559133</v>
      </c>
      <c r="P16" s="19">
        <v>2475.6660045821918</v>
      </c>
      <c r="Q16" s="15"/>
      <c r="R16" s="19">
        <v>2703.8620380214825</v>
      </c>
      <c r="S16" s="19">
        <v>2755.9823501807027</v>
      </c>
      <c r="T16" s="19">
        <v>2755.8652204716204</v>
      </c>
      <c r="U16" s="19">
        <v>2646.8215935233961</v>
      </c>
      <c r="V16" s="15"/>
      <c r="W16" s="19">
        <v>3418.4194055606781</v>
      </c>
      <c r="X16" s="19">
        <v>3490.5924047196554</v>
      </c>
      <c r="Y16" s="19">
        <v>3500.9247901748436</v>
      </c>
      <c r="Z16" s="19">
        <v>3241.1071373130699</v>
      </c>
      <c r="AA16" s="15"/>
      <c r="AB16" s="19">
        <v>3540.7479222325474</v>
      </c>
      <c r="AC16" s="19">
        <v>3589.6470109147281</v>
      </c>
      <c r="AD16" s="19">
        <v>3599.5906647698725</v>
      </c>
      <c r="AE16" s="19">
        <v>3231.1266365053875</v>
      </c>
      <c r="AF16" s="15"/>
      <c r="AG16" s="19">
        <v>3967.2901454116891</v>
      </c>
      <c r="AH16" s="19">
        <v>4024.0372540260933</v>
      </c>
      <c r="AI16" s="19">
        <v>4017.9742604487924</v>
      </c>
      <c r="AJ16" s="19">
        <v>3824.2796553767744</v>
      </c>
      <c r="AK16" s="15"/>
      <c r="AL16" s="19">
        <v>3963.1673608489891</v>
      </c>
      <c r="AM16" s="19">
        <v>3934.7260266001695</v>
      </c>
      <c r="AN16" s="19">
        <v>3954.9091611907356</v>
      </c>
      <c r="AO16" s="19">
        <v>3381.971607698923</v>
      </c>
    </row>
    <row r="17" spans="2:41" ht="18.75">
      <c r="B17" s="5" t="s">
        <v>181</v>
      </c>
      <c r="C17" s="19">
        <v>2204.9576694820489</v>
      </c>
      <c r="D17" s="19">
        <v>2221.8373517655968</v>
      </c>
      <c r="E17" s="19">
        <v>2223.0434922481463</v>
      </c>
      <c r="F17" s="19">
        <v>2132.9619114640318</v>
      </c>
      <c r="G17" s="15"/>
      <c r="H17" s="19">
        <v>2321.3465362182142</v>
      </c>
      <c r="I17" s="19">
        <v>2357.832355442064</v>
      </c>
      <c r="J17" s="19">
        <v>2356.8285767634252</v>
      </c>
      <c r="K17" s="19">
        <v>2268.3138498657622</v>
      </c>
      <c r="L17" s="15"/>
      <c r="M17" s="19">
        <v>2432.0445226985339</v>
      </c>
      <c r="N17" s="19">
        <v>2477.5323964712661</v>
      </c>
      <c r="O17" s="19">
        <v>2479.9175421491518</v>
      </c>
      <c r="P17" s="19">
        <v>2414.4057545765336</v>
      </c>
      <c r="Q17" s="15"/>
      <c r="R17" s="19">
        <v>2617.4010612290485</v>
      </c>
      <c r="S17" s="19">
        <v>2665.7426970329284</v>
      </c>
      <c r="T17" s="19">
        <v>2665.7099516955409</v>
      </c>
      <c r="U17" s="19">
        <v>2576.6350046052235</v>
      </c>
      <c r="V17" s="15"/>
      <c r="W17" s="19">
        <v>3294.1874482792114</v>
      </c>
      <c r="X17" s="19">
        <v>3361.1484649267313</v>
      </c>
      <c r="Y17" s="19">
        <v>3370.9860632547757</v>
      </c>
      <c r="Z17" s="19">
        <v>3139.6645575397083</v>
      </c>
      <c r="AA17" s="15"/>
      <c r="AB17" s="19">
        <v>3412.5096622623537</v>
      </c>
      <c r="AC17" s="19">
        <v>3457.74266540606</v>
      </c>
      <c r="AD17" s="19">
        <v>3467.2320227753848</v>
      </c>
      <c r="AE17" s="19">
        <v>3130.6012698672357</v>
      </c>
      <c r="AF17" s="15"/>
      <c r="AG17" s="19">
        <v>3796.5541631981851</v>
      </c>
      <c r="AH17" s="19">
        <v>3852.0326897288101</v>
      </c>
      <c r="AI17" s="19">
        <v>3846.3488927968592</v>
      </c>
      <c r="AJ17" s="19">
        <v>3687.6181213002301</v>
      </c>
      <c r="AK17" s="15"/>
      <c r="AL17" s="19">
        <v>3819.4127971679718</v>
      </c>
      <c r="AM17" s="19">
        <v>3797.5007509903135</v>
      </c>
      <c r="AN17" s="19">
        <v>3816.6621651025503</v>
      </c>
      <c r="AO17" s="19">
        <v>3282.8763170717766</v>
      </c>
    </row>
    <row r="18" spans="2:41" ht="18.75">
      <c r="B18" s="5" t="s">
        <v>182</v>
      </c>
      <c r="C18" s="19">
        <v>1913.6916364899732</v>
      </c>
      <c r="D18" s="19">
        <v>1936.6683524611844</v>
      </c>
      <c r="E18" s="19">
        <v>1939.0637804450923</v>
      </c>
      <c r="F18" s="19">
        <v>1936.4524827512362</v>
      </c>
      <c r="G18" s="15"/>
      <c r="H18" s="19">
        <v>2001.4089906524046</v>
      </c>
      <c r="I18" s="19">
        <v>2038.6295016921235</v>
      </c>
      <c r="J18" s="19">
        <v>2038.4930048118922</v>
      </c>
      <c r="K18" s="19">
        <v>2034.5110993902267</v>
      </c>
      <c r="L18" s="15"/>
      <c r="M18" s="19">
        <v>2083.1374488411143</v>
      </c>
      <c r="N18" s="19">
        <v>2129.3828009971171</v>
      </c>
      <c r="O18" s="19">
        <v>2134.4373078407184</v>
      </c>
      <c r="P18" s="19">
        <v>2160.5677348217514</v>
      </c>
      <c r="Q18" s="15"/>
      <c r="R18" s="19">
        <v>2225.0858595711052</v>
      </c>
      <c r="S18" s="19">
        <v>2277.8713425304682</v>
      </c>
      <c r="T18" s="19">
        <v>2281.6486804700949</v>
      </c>
      <c r="U18" s="19">
        <v>2297.2597778879754</v>
      </c>
      <c r="V18" s="15"/>
      <c r="W18" s="19">
        <v>2692.2821574051122</v>
      </c>
      <c r="X18" s="19">
        <v>2761.7141692100936</v>
      </c>
      <c r="Y18" s="19">
        <v>2778.4430287615214</v>
      </c>
      <c r="Z18" s="19">
        <v>2698.000058734342</v>
      </c>
      <c r="AA18" s="15"/>
      <c r="AB18" s="19">
        <v>2703.1428070667394</v>
      </c>
      <c r="AC18" s="19">
        <v>2736.0796815480549</v>
      </c>
      <c r="AD18" s="19">
        <v>2746.2536949879204</v>
      </c>
      <c r="AE18" s="19">
        <v>2592.5819044262048</v>
      </c>
      <c r="AF18" s="15"/>
      <c r="AG18" s="19">
        <v>3088.5223753147375</v>
      </c>
      <c r="AH18" s="19">
        <v>3164.1024995470357</v>
      </c>
      <c r="AI18" s="19">
        <v>3171.6197132007123</v>
      </c>
      <c r="AJ18" s="19">
        <v>3169.4303396572495</v>
      </c>
      <c r="AK18" s="15"/>
      <c r="AL18" s="19">
        <v>2990.7506522499202</v>
      </c>
      <c r="AM18" s="19">
        <v>2979.6406456190816</v>
      </c>
      <c r="AN18" s="19">
        <v>2993.0532102369216</v>
      </c>
      <c r="AO18" s="19">
        <v>2695.4639388965779</v>
      </c>
    </row>
    <row r="20" spans="2:41">
      <c r="B20" s="5" t="s">
        <v>73</v>
      </c>
      <c r="C20" s="97" t="s">
        <v>168</v>
      </c>
      <c r="D20" s="98"/>
      <c r="E20" s="98"/>
      <c r="F20" s="98"/>
      <c r="G20" s="13"/>
      <c r="H20" s="97" t="s">
        <v>169</v>
      </c>
      <c r="I20" s="98"/>
      <c r="J20" s="98"/>
      <c r="K20" s="98"/>
      <c r="L20" s="14"/>
      <c r="M20" s="97" t="s">
        <v>170</v>
      </c>
      <c r="N20" s="98"/>
      <c r="O20" s="98"/>
      <c r="P20" s="98"/>
      <c r="Q20" s="14"/>
      <c r="R20" s="97" t="s">
        <v>171</v>
      </c>
      <c r="S20" s="98"/>
      <c r="T20" s="98"/>
      <c r="U20" s="99"/>
      <c r="V20" s="14"/>
      <c r="W20" s="97" t="s">
        <v>172</v>
      </c>
      <c r="X20" s="98"/>
      <c r="Y20" s="98"/>
      <c r="Z20" s="99"/>
      <c r="AA20" s="14"/>
      <c r="AB20" s="97" t="s">
        <v>173</v>
      </c>
      <c r="AC20" s="98"/>
      <c r="AD20" s="98"/>
      <c r="AE20" s="99"/>
      <c r="AF20" s="14"/>
      <c r="AG20" s="97" t="s">
        <v>174</v>
      </c>
      <c r="AH20" s="98"/>
      <c r="AI20" s="98"/>
      <c r="AJ20" s="99"/>
      <c r="AK20" s="14"/>
      <c r="AL20" s="100" t="s">
        <v>175</v>
      </c>
      <c r="AM20" s="100"/>
      <c r="AN20" s="100"/>
      <c r="AO20" s="100"/>
    </row>
    <row r="21" spans="2:41">
      <c r="B21" s="5"/>
      <c r="C21" s="78" t="s">
        <v>18</v>
      </c>
      <c r="D21" s="78" t="s">
        <v>133</v>
      </c>
      <c r="E21" s="78" t="s">
        <v>136</v>
      </c>
      <c r="F21" s="78" t="s">
        <v>176</v>
      </c>
      <c r="G21" s="14"/>
      <c r="H21" s="78" t="s">
        <v>18</v>
      </c>
      <c r="I21" s="78" t="s">
        <v>133</v>
      </c>
      <c r="J21" s="78" t="s">
        <v>136</v>
      </c>
      <c r="K21" s="78" t="s">
        <v>176</v>
      </c>
      <c r="L21" s="14"/>
      <c r="M21" s="78" t="s">
        <v>18</v>
      </c>
      <c r="N21" s="78" t="s">
        <v>133</v>
      </c>
      <c r="O21" s="78" t="s">
        <v>136</v>
      </c>
      <c r="P21" s="78" t="s">
        <v>176</v>
      </c>
      <c r="Q21" s="14"/>
      <c r="R21" s="78" t="s">
        <v>18</v>
      </c>
      <c r="S21" s="78" t="s">
        <v>133</v>
      </c>
      <c r="T21" s="78" t="s">
        <v>136</v>
      </c>
      <c r="U21" s="78" t="s">
        <v>176</v>
      </c>
      <c r="V21" s="14"/>
      <c r="W21" s="78" t="s">
        <v>18</v>
      </c>
      <c r="X21" s="78" t="s">
        <v>133</v>
      </c>
      <c r="Y21" s="78" t="s">
        <v>136</v>
      </c>
      <c r="Z21" s="78" t="s">
        <v>176</v>
      </c>
      <c r="AA21" s="14"/>
      <c r="AB21" s="78" t="s">
        <v>18</v>
      </c>
      <c r="AC21" s="78" t="s">
        <v>133</v>
      </c>
      <c r="AD21" s="78" t="s">
        <v>136</v>
      </c>
      <c r="AE21" s="78" t="s">
        <v>176</v>
      </c>
      <c r="AF21" s="14"/>
      <c r="AG21" s="78" t="s">
        <v>18</v>
      </c>
      <c r="AH21" s="78" t="s">
        <v>133</v>
      </c>
      <c r="AI21" s="78" t="s">
        <v>136</v>
      </c>
      <c r="AJ21" s="78" t="s">
        <v>176</v>
      </c>
      <c r="AK21" s="14"/>
      <c r="AL21" s="78" t="s">
        <v>18</v>
      </c>
      <c r="AM21" s="78" t="s">
        <v>133</v>
      </c>
      <c r="AN21" s="78" t="s">
        <v>136</v>
      </c>
      <c r="AO21" s="78" t="s">
        <v>176</v>
      </c>
    </row>
    <row r="22" spans="2:41" ht="18.75">
      <c r="B22" s="5" t="s">
        <v>177</v>
      </c>
      <c r="C22" s="19">
        <v>2297.2481889893625</v>
      </c>
      <c r="D22" s="19">
        <v>2327.3978950111427</v>
      </c>
      <c r="E22" s="19">
        <v>2334.5189803690851</v>
      </c>
      <c r="F22" s="19">
        <v>2228.1832543200921</v>
      </c>
      <c r="G22" s="15"/>
      <c r="H22" s="19">
        <v>2494.2401930077049</v>
      </c>
      <c r="I22" s="19">
        <v>2544.1771253701577</v>
      </c>
      <c r="J22" s="19">
        <v>2548.8802461303731</v>
      </c>
      <c r="K22" s="19">
        <v>2422.197565565511</v>
      </c>
      <c r="L22" s="15"/>
      <c r="M22" s="19">
        <v>2609.489773816922</v>
      </c>
      <c r="N22" s="19">
        <v>2671.9074605538085</v>
      </c>
      <c r="O22" s="19">
        <v>2681.2336955668293</v>
      </c>
      <c r="P22" s="19">
        <v>2579.990219059503</v>
      </c>
      <c r="Q22" s="15"/>
      <c r="R22" s="19">
        <v>2816.1105081846517</v>
      </c>
      <c r="S22" s="19">
        <v>2888.7113694232403</v>
      </c>
      <c r="T22" s="19">
        <v>2896.603225865596</v>
      </c>
      <c r="U22" s="19">
        <v>2771.5160535966997</v>
      </c>
      <c r="V22" s="15"/>
      <c r="W22" s="19">
        <v>3536.3975108465493</v>
      </c>
      <c r="X22" s="19">
        <v>3634.0706977534942</v>
      </c>
      <c r="Y22" s="19">
        <v>3652.6602484807768</v>
      </c>
      <c r="Z22" s="19">
        <v>3379.9746527655352</v>
      </c>
      <c r="AA22" s="15"/>
      <c r="AB22" s="19">
        <v>3630.439241739015</v>
      </c>
      <c r="AC22" s="19">
        <v>3709.308239120493</v>
      </c>
      <c r="AD22" s="19">
        <v>3726.3147126168569</v>
      </c>
      <c r="AE22" s="19">
        <v>3359.1310259819315</v>
      </c>
      <c r="AF22" s="15"/>
      <c r="AG22" s="19">
        <v>4431.3263283232463</v>
      </c>
      <c r="AH22" s="19">
        <v>4522.0331561796802</v>
      </c>
      <c r="AI22" s="19">
        <v>4524.4166293106</v>
      </c>
      <c r="AJ22" s="19">
        <v>4253.1408703800716</v>
      </c>
      <c r="AK22" s="15"/>
      <c r="AL22" s="19">
        <v>3935.5539050155489</v>
      </c>
      <c r="AM22" s="19">
        <v>3888.3021391935517</v>
      </c>
      <c r="AN22" s="19">
        <v>3910.7481406813354</v>
      </c>
      <c r="AO22" s="19">
        <v>3357.5044032489027</v>
      </c>
    </row>
    <row r="23" spans="2:41" ht="18.75">
      <c r="B23" s="5" t="s">
        <v>178</v>
      </c>
      <c r="C23" s="19">
        <v>2194.9390344198732</v>
      </c>
      <c r="D23" s="19">
        <v>2216.221148303287</v>
      </c>
      <c r="E23" s="19">
        <v>2219.6121386658215</v>
      </c>
      <c r="F23" s="19">
        <v>2138.6154889236432</v>
      </c>
      <c r="G23" s="15"/>
      <c r="H23" s="19">
        <v>2371.8990060200217</v>
      </c>
      <c r="I23" s="19">
        <v>2409.6620139074025</v>
      </c>
      <c r="J23" s="19">
        <v>2410.2425461202215</v>
      </c>
      <c r="K23" s="19">
        <v>2310.9964752128972</v>
      </c>
      <c r="L23" s="15"/>
      <c r="M23" s="19">
        <v>2464.6955400437655</v>
      </c>
      <c r="N23" s="19">
        <v>2513.300768283093</v>
      </c>
      <c r="O23" s="19">
        <v>2517.1651880312311</v>
      </c>
      <c r="P23" s="19">
        <v>2448.6190913016117</v>
      </c>
      <c r="Q23" s="15"/>
      <c r="R23" s="19">
        <v>2653.1777922030547</v>
      </c>
      <c r="S23" s="19">
        <v>2705.3502764978448</v>
      </c>
      <c r="T23" s="19">
        <v>2707.0577313117451</v>
      </c>
      <c r="U23" s="19">
        <v>2614.9965360266015</v>
      </c>
      <c r="V23" s="15"/>
      <c r="W23" s="19">
        <v>3310.5364250147736</v>
      </c>
      <c r="X23" s="19">
        <v>3381.3451218596033</v>
      </c>
      <c r="Y23" s="19">
        <v>3393.1718210115591</v>
      </c>
      <c r="Z23" s="19">
        <v>3164.4712068733738</v>
      </c>
      <c r="AA23" s="15"/>
      <c r="AB23" s="19">
        <v>3378.0855982375592</v>
      </c>
      <c r="AC23" s="19">
        <v>3432.5141107203635</v>
      </c>
      <c r="AD23" s="19">
        <v>3443.216039210301</v>
      </c>
      <c r="AE23" s="19">
        <v>3131.5750381634075</v>
      </c>
      <c r="AF23" s="15"/>
      <c r="AG23" s="19">
        <v>3936.5485428384736</v>
      </c>
      <c r="AH23" s="19">
        <v>3994.6117860111704</v>
      </c>
      <c r="AI23" s="19">
        <v>3992.639457441348</v>
      </c>
      <c r="AJ23" s="19">
        <v>3804.5669157778752</v>
      </c>
      <c r="AK23" s="15"/>
      <c r="AL23" s="19">
        <v>3866.2614032387019</v>
      </c>
      <c r="AM23" s="19">
        <v>3817.5307798491194</v>
      </c>
      <c r="AN23" s="19">
        <v>3838.0178213665517</v>
      </c>
      <c r="AO23" s="19">
        <v>3302.7927159319906</v>
      </c>
    </row>
    <row r="24" spans="2:41" ht="18.75">
      <c r="B24" s="5" t="s">
        <v>179</v>
      </c>
      <c r="C24" s="19">
        <v>2140.2100093091558</v>
      </c>
      <c r="D24" s="19">
        <v>2159.4232374157173</v>
      </c>
      <c r="E24" s="19">
        <v>2162.7527334801116</v>
      </c>
      <c r="F24" s="19">
        <v>2094.6813934983288</v>
      </c>
      <c r="G24" s="15"/>
      <c r="H24" s="19">
        <v>2304.9697129300685</v>
      </c>
      <c r="I24" s="19">
        <v>2339.7020908385548</v>
      </c>
      <c r="J24" s="19">
        <v>2340.3696559735431</v>
      </c>
      <c r="K24" s="19">
        <v>2255.5182732228814</v>
      </c>
      <c r="L24" s="15"/>
      <c r="M24" s="19">
        <v>2388.5654694457571</v>
      </c>
      <c r="N24" s="19">
        <v>2433.0684746821958</v>
      </c>
      <c r="O24" s="19">
        <v>2436.8192908315536</v>
      </c>
      <c r="P24" s="19">
        <v>2384.8383015003792</v>
      </c>
      <c r="Q24" s="15"/>
      <c r="R24" s="19">
        <v>2565.9469860505674</v>
      </c>
      <c r="S24" s="19">
        <v>2613.6342104049445</v>
      </c>
      <c r="T24" s="19">
        <v>2615.3856642425576</v>
      </c>
      <c r="U24" s="19">
        <v>2541.9505377656055</v>
      </c>
      <c r="V24" s="15"/>
      <c r="W24" s="19">
        <v>3186.9651815738853</v>
      </c>
      <c r="X24" s="19">
        <v>3251.6719482377139</v>
      </c>
      <c r="Y24" s="19">
        <v>3262.9162805966757</v>
      </c>
      <c r="Z24" s="19">
        <v>3061.2605485243334</v>
      </c>
      <c r="AA24" s="15"/>
      <c r="AB24" s="19">
        <v>3255.86076611819</v>
      </c>
      <c r="AC24" s="19">
        <v>3305.426636912644</v>
      </c>
      <c r="AD24" s="19">
        <v>3315.6841544023823</v>
      </c>
      <c r="AE24" s="19">
        <v>3032.1704057625675</v>
      </c>
      <c r="AF24" s="15"/>
      <c r="AG24" s="19">
        <v>3746.7614112354172</v>
      </c>
      <c r="AH24" s="19">
        <v>3804.3037424260183</v>
      </c>
      <c r="AI24" s="19">
        <v>3802.5284772785449</v>
      </c>
      <c r="AJ24" s="19">
        <v>3653.1380945814481</v>
      </c>
      <c r="AK24" s="15"/>
      <c r="AL24" s="19">
        <v>3740.3282279145742</v>
      </c>
      <c r="AM24" s="19">
        <v>3699.0628172212851</v>
      </c>
      <c r="AN24" s="19">
        <v>3718.5973758386872</v>
      </c>
      <c r="AO24" s="19">
        <v>3216.2640713099122</v>
      </c>
    </row>
    <row r="25" spans="2:41" ht="18.75">
      <c r="B25" s="5" t="s">
        <v>180</v>
      </c>
      <c r="C25" s="19">
        <v>2078.3622394438353</v>
      </c>
      <c r="D25" s="19">
        <v>2096.3361600059097</v>
      </c>
      <c r="E25" s="19">
        <v>2099.4437269859932</v>
      </c>
      <c r="F25" s="19">
        <v>2048.1569367970083</v>
      </c>
      <c r="G25" s="15"/>
      <c r="H25" s="19">
        <v>2234.6948196255435</v>
      </c>
      <c r="I25" s="19">
        <v>2267.2785170866127</v>
      </c>
      <c r="J25" s="19">
        <v>2267.8955172524397</v>
      </c>
      <c r="K25" s="19">
        <v>2199.9853782134023</v>
      </c>
      <c r="L25" s="15"/>
      <c r="M25" s="19">
        <v>2309.4823261829206</v>
      </c>
      <c r="N25" s="19">
        <v>2350.935176825079</v>
      </c>
      <c r="O25" s="19">
        <v>2354.4564298870569</v>
      </c>
      <c r="P25" s="19">
        <v>2321.3341321605021</v>
      </c>
      <c r="Q25" s="15"/>
      <c r="R25" s="19">
        <v>2474.0328733363153</v>
      </c>
      <c r="S25" s="19">
        <v>2518.4028432889277</v>
      </c>
      <c r="T25" s="19">
        <v>2520.0265390315581</v>
      </c>
      <c r="U25" s="19">
        <v>2468.7878512394291</v>
      </c>
      <c r="V25" s="15"/>
      <c r="W25" s="19">
        <v>3054.0978353090049</v>
      </c>
      <c r="X25" s="19">
        <v>3114.2860663668389</v>
      </c>
      <c r="Y25" s="19">
        <v>3124.8355157947863</v>
      </c>
      <c r="Z25" s="19">
        <v>2955.1801429745537</v>
      </c>
      <c r="AA25" s="15"/>
      <c r="AB25" s="19">
        <v>3117.7781111888185</v>
      </c>
      <c r="AC25" s="19">
        <v>3164.0594455862065</v>
      </c>
      <c r="AD25" s="19">
        <v>3173.6281685761592</v>
      </c>
      <c r="AE25" s="19">
        <v>2926.1783832846459</v>
      </c>
      <c r="AF25" s="15"/>
      <c r="AG25" s="19">
        <v>3576.9544865297726</v>
      </c>
      <c r="AH25" s="19">
        <v>3632.3645171937364</v>
      </c>
      <c r="AI25" s="19">
        <v>3630.7029005996255</v>
      </c>
      <c r="AJ25" s="19">
        <v>3516.7624125077023</v>
      </c>
      <c r="AK25" s="15"/>
      <c r="AL25" s="19">
        <v>3545.8626705076867</v>
      </c>
      <c r="AM25" s="19">
        <v>3517.549058226647</v>
      </c>
      <c r="AN25" s="19">
        <v>3535.7050679726099</v>
      </c>
      <c r="AO25" s="19">
        <v>3087.0344400793647</v>
      </c>
    </row>
    <row r="26" spans="2:41" ht="18.75">
      <c r="B26" s="5" t="s">
        <v>181</v>
      </c>
      <c r="C26" s="19">
        <v>2031.0845848843924</v>
      </c>
      <c r="D26" s="19">
        <v>2047.6259859488669</v>
      </c>
      <c r="E26" s="19">
        <v>2050.6312983590369</v>
      </c>
      <c r="F26" s="19">
        <v>2011.1993953713916</v>
      </c>
      <c r="G26" s="15"/>
      <c r="H26" s="19">
        <v>2178.3602557419999</v>
      </c>
      <c r="I26" s="19">
        <v>2208.7153252694161</v>
      </c>
      <c r="J26" s="19">
        <v>2209.3595576443122</v>
      </c>
      <c r="K26" s="19">
        <v>2154.3530641753828</v>
      </c>
      <c r="L26" s="15"/>
      <c r="M26" s="19">
        <v>2246.2454959559768</v>
      </c>
      <c r="N26" s="19">
        <v>2284.6928762566517</v>
      </c>
      <c r="O26" s="19">
        <v>2288.083365635513</v>
      </c>
      <c r="P26" s="19">
        <v>2268.9820426643032</v>
      </c>
      <c r="Q26" s="15"/>
      <c r="R26" s="19">
        <v>2400.8728471057707</v>
      </c>
      <c r="S26" s="19">
        <v>2441.9377559392624</v>
      </c>
      <c r="T26" s="19">
        <v>2443.5423185904442</v>
      </c>
      <c r="U26" s="19">
        <v>2408.6909808515006</v>
      </c>
      <c r="V26" s="15"/>
      <c r="W26" s="19">
        <v>2949.7890360349343</v>
      </c>
      <c r="X26" s="19">
        <v>3005.4967579002459</v>
      </c>
      <c r="Y26" s="19">
        <v>3015.5311807808389</v>
      </c>
      <c r="Z26" s="19">
        <v>2869.3947866020317</v>
      </c>
      <c r="AA26" s="15"/>
      <c r="AB26" s="19">
        <v>3011.7680099511399</v>
      </c>
      <c r="AC26" s="19">
        <v>3054.5220291778464</v>
      </c>
      <c r="AD26" s="19">
        <v>3063.6466693296356</v>
      </c>
      <c r="AE26" s="19">
        <v>2842.3247732169471</v>
      </c>
      <c r="AF26" s="15"/>
      <c r="AG26" s="19">
        <v>3431.3963595208479</v>
      </c>
      <c r="AH26" s="19">
        <v>3481.9361544946823</v>
      </c>
      <c r="AI26" s="19">
        <v>3480.4097031416804</v>
      </c>
      <c r="AJ26" s="19">
        <v>3397.1049302090591</v>
      </c>
      <c r="AK26" s="15"/>
      <c r="AL26" s="19">
        <v>3423.0555753950807</v>
      </c>
      <c r="AM26" s="19">
        <v>3399.6634434285907</v>
      </c>
      <c r="AN26" s="19">
        <v>3416.8990595154828</v>
      </c>
      <c r="AO26" s="19">
        <v>3002.1346421342619</v>
      </c>
    </row>
    <row r="27" spans="2:41" ht="18.75">
      <c r="B27" s="5" t="s">
        <v>182</v>
      </c>
      <c r="C27" s="19">
        <v>1816.7189685650915</v>
      </c>
      <c r="D27" s="19">
        <v>1836.5676766110257</v>
      </c>
      <c r="E27" s="19">
        <v>1838.2549832687282</v>
      </c>
      <c r="F27" s="19">
        <v>1863.048402603835</v>
      </c>
      <c r="G27" s="15"/>
      <c r="H27" s="19">
        <v>1909.2987100120881</v>
      </c>
      <c r="I27" s="19">
        <v>1939.1707697568686</v>
      </c>
      <c r="J27" s="19">
        <v>1939.6493879949571</v>
      </c>
      <c r="K27" s="19">
        <v>1954.6285179796678</v>
      </c>
      <c r="L27" s="15"/>
      <c r="M27" s="19">
        <v>1969.7288747120119</v>
      </c>
      <c r="N27" s="19">
        <v>2009.1804832849161</v>
      </c>
      <c r="O27" s="19">
        <v>2014.290741553079</v>
      </c>
      <c r="P27" s="19">
        <v>2066.6155372308381</v>
      </c>
      <c r="Q27" s="15"/>
      <c r="R27" s="19">
        <v>2071.0994550060136</v>
      </c>
      <c r="S27" s="19">
        <v>2113.0997619428631</v>
      </c>
      <c r="T27" s="19">
        <v>2116.0902206116702</v>
      </c>
      <c r="U27" s="19">
        <v>2167.1671040384781</v>
      </c>
      <c r="V27" s="15"/>
      <c r="W27" s="19">
        <v>2470.936778767541</v>
      </c>
      <c r="X27" s="19">
        <v>2532.1149472828547</v>
      </c>
      <c r="Y27" s="19">
        <v>2548.590856513767</v>
      </c>
      <c r="Z27" s="19">
        <v>2523.1188946971351</v>
      </c>
      <c r="AA27" s="15"/>
      <c r="AB27" s="19">
        <v>2508.2322725255694</v>
      </c>
      <c r="AC27" s="19">
        <v>2553.6388768623037</v>
      </c>
      <c r="AD27" s="19">
        <v>2566.5037960732811</v>
      </c>
      <c r="AE27" s="19">
        <v>2478.3483568065744</v>
      </c>
      <c r="AF27" s="15"/>
      <c r="AG27" s="19">
        <v>2887.0887779459408</v>
      </c>
      <c r="AH27" s="19">
        <v>2958.8885945470588</v>
      </c>
      <c r="AI27" s="19">
        <v>2969.3430240676257</v>
      </c>
      <c r="AJ27" s="19">
        <v>2999.6276386895247</v>
      </c>
      <c r="AK27" s="15"/>
      <c r="AL27" s="19">
        <v>2714.6239718621619</v>
      </c>
      <c r="AM27" s="19">
        <v>2705.3966548565031</v>
      </c>
      <c r="AN27" s="19">
        <v>2717.3734187636646</v>
      </c>
      <c r="AO27" s="19">
        <v>2502.5753052223954</v>
      </c>
    </row>
    <row r="29" spans="2:41">
      <c r="B29" s="5" t="s">
        <v>183</v>
      </c>
      <c r="C29" s="97" t="s">
        <v>168</v>
      </c>
      <c r="D29" s="98"/>
      <c r="E29" s="98"/>
      <c r="F29" s="98"/>
      <c r="G29" s="13"/>
      <c r="H29" s="97" t="s">
        <v>169</v>
      </c>
      <c r="I29" s="98"/>
      <c r="J29" s="98"/>
      <c r="K29" s="98"/>
      <c r="L29" s="14"/>
      <c r="M29" s="97" t="s">
        <v>170</v>
      </c>
      <c r="N29" s="98"/>
      <c r="O29" s="98"/>
      <c r="P29" s="98"/>
      <c r="Q29" s="14"/>
      <c r="R29" s="97" t="s">
        <v>171</v>
      </c>
      <c r="S29" s="98"/>
      <c r="T29" s="98"/>
      <c r="U29" s="99"/>
      <c r="V29" s="14"/>
      <c r="W29" s="97" t="s">
        <v>172</v>
      </c>
      <c r="X29" s="98"/>
      <c r="Y29" s="98"/>
      <c r="Z29" s="99"/>
      <c r="AA29" s="14"/>
      <c r="AB29" s="97" t="s">
        <v>173</v>
      </c>
      <c r="AC29" s="98"/>
      <c r="AD29" s="98"/>
      <c r="AE29" s="99"/>
      <c r="AF29" s="14"/>
      <c r="AG29" s="97" t="s">
        <v>174</v>
      </c>
      <c r="AH29" s="98"/>
      <c r="AI29" s="98"/>
      <c r="AJ29" s="99"/>
      <c r="AK29" s="14"/>
      <c r="AL29" s="97" t="s">
        <v>175</v>
      </c>
      <c r="AM29" s="98"/>
      <c r="AN29" s="98"/>
      <c r="AO29" s="98"/>
    </row>
    <row r="30" spans="2:41">
      <c r="B30" s="5"/>
      <c r="C30" s="78" t="s">
        <v>18</v>
      </c>
      <c r="D30" s="78" t="s">
        <v>133</v>
      </c>
      <c r="E30" s="78" t="s">
        <v>136</v>
      </c>
      <c r="F30" s="78" t="s">
        <v>176</v>
      </c>
      <c r="G30" s="14"/>
      <c r="H30" s="78" t="s">
        <v>18</v>
      </c>
      <c r="I30" s="78" t="s">
        <v>133</v>
      </c>
      <c r="J30" s="78" t="s">
        <v>136</v>
      </c>
      <c r="K30" s="78" t="s">
        <v>176</v>
      </c>
      <c r="L30" s="14"/>
      <c r="M30" s="78" t="s">
        <v>18</v>
      </c>
      <c r="N30" s="78" t="s">
        <v>133</v>
      </c>
      <c r="O30" s="78" t="s">
        <v>136</v>
      </c>
      <c r="P30" s="78" t="s">
        <v>176</v>
      </c>
      <c r="Q30" s="14"/>
      <c r="R30" s="78" t="s">
        <v>18</v>
      </c>
      <c r="S30" s="78" t="s">
        <v>133</v>
      </c>
      <c r="T30" s="78" t="s">
        <v>136</v>
      </c>
      <c r="U30" s="78" t="s">
        <v>176</v>
      </c>
      <c r="V30" s="14"/>
      <c r="W30" s="78" t="s">
        <v>18</v>
      </c>
      <c r="X30" s="78" t="s">
        <v>133</v>
      </c>
      <c r="Y30" s="78" t="s">
        <v>136</v>
      </c>
      <c r="Z30" s="78" t="s">
        <v>176</v>
      </c>
      <c r="AA30" s="14"/>
      <c r="AB30" s="78" t="s">
        <v>18</v>
      </c>
      <c r="AC30" s="78" t="s">
        <v>133</v>
      </c>
      <c r="AD30" s="78" t="s">
        <v>136</v>
      </c>
      <c r="AE30" s="78" t="s">
        <v>176</v>
      </c>
      <c r="AF30" s="14"/>
      <c r="AG30" s="78" t="s">
        <v>18</v>
      </c>
      <c r="AH30" s="78" t="s">
        <v>133</v>
      </c>
      <c r="AI30" s="78" t="s">
        <v>136</v>
      </c>
      <c r="AJ30" s="78" t="s">
        <v>176</v>
      </c>
      <c r="AK30" s="14"/>
      <c r="AL30" s="78" t="s">
        <v>18</v>
      </c>
      <c r="AM30" s="78" t="s">
        <v>133</v>
      </c>
      <c r="AN30" s="78" t="s">
        <v>136</v>
      </c>
      <c r="AO30" s="78" t="s">
        <v>176</v>
      </c>
    </row>
    <row r="31" spans="2:41" ht="18.75">
      <c r="B31" s="5" t="s">
        <v>177</v>
      </c>
      <c r="C31" s="19">
        <v>2405.0925355034487</v>
      </c>
      <c r="D31" s="19">
        <v>2429.3217537935579</v>
      </c>
      <c r="E31" s="19">
        <v>2439.920114283741</v>
      </c>
      <c r="F31" s="19">
        <v>2287.7463590191101</v>
      </c>
      <c r="G31" s="15"/>
      <c r="H31" s="19">
        <v>2540.6968401653303</v>
      </c>
      <c r="I31" s="19">
        <v>2590.9412293223359</v>
      </c>
      <c r="J31" s="19">
        <v>2600.2075555865531</v>
      </c>
      <c r="K31" s="19">
        <v>2448.8804804502761</v>
      </c>
      <c r="L31" s="15"/>
      <c r="M31" s="19">
        <v>2712.7645551863939</v>
      </c>
      <c r="N31" s="19">
        <v>2771.1288566974899</v>
      </c>
      <c r="O31" s="19">
        <v>2783.227063635632</v>
      </c>
      <c r="P31" s="19">
        <v>2640.8683159417792</v>
      </c>
      <c r="Q31" s="15"/>
      <c r="R31" s="19">
        <v>2906.7918428961748</v>
      </c>
      <c r="S31" s="19">
        <v>2977.9564106104699</v>
      </c>
      <c r="T31" s="19">
        <v>2989.5425546352162</v>
      </c>
      <c r="U31" s="19">
        <v>2826.4735031721134</v>
      </c>
      <c r="V31" s="15"/>
      <c r="W31" s="19">
        <v>3690.1273748027634</v>
      </c>
      <c r="X31" s="19">
        <v>3774.1299434480766</v>
      </c>
      <c r="Y31" s="19">
        <v>3795.9090523855416</v>
      </c>
      <c r="Z31" s="19">
        <v>3459.3954348654693</v>
      </c>
      <c r="AA31" s="15"/>
      <c r="AB31" s="19">
        <v>3871.8453351627891</v>
      </c>
      <c r="AC31" s="19">
        <v>3932.4204542623547</v>
      </c>
      <c r="AD31" s="19">
        <v>3952.9262044991415</v>
      </c>
      <c r="AE31" s="19">
        <v>3495.8863146692447</v>
      </c>
      <c r="AF31" s="15"/>
      <c r="AG31" s="19">
        <v>4362.991132980982</v>
      </c>
      <c r="AH31" s="19">
        <v>4477.1057669456841</v>
      </c>
      <c r="AI31" s="19">
        <v>4486.1651677181326</v>
      </c>
      <c r="AJ31" s="19">
        <v>4215.8411686686559</v>
      </c>
      <c r="AK31" s="15"/>
      <c r="AL31" s="19">
        <v>4513.922043649427</v>
      </c>
      <c r="AM31" s="19">
        <v>4375.3435676585905</v>
      </c>
      <c r="AN31" s="19">
        <v>4393.7843372169991</v>
      </c>
      <c r="AO31" s="19">
        <v>3694.2040329340907</v>
      </c>
    </row>
    <row r="32" spans="2:41" ht="18.75">
      <c r="B32" s="5" t="s">
        <v>178</v>
      </c>
      <c r="C32" s="19">
        <v>2303.9122897742895</v>
      </c>
      <c r="D32" s="19">
        <v>2325.635769031338</v>
      </c>
      <c r="E32" s="19">
        <v>2332.7957646337463</v>
      </c>
      <c r="F32" s="19">
        <v>2211.5692461648773</v>
      </c>
      <c r="G32" s="15"/>
      <c r="H32" s="19">
        <v>2412.4433556591807</v>
      </c>
      <c r="I32" s="19">
        <v>2458.019254689249</v>
      </c>
      <c r="J32" s="19">
        <v>2464.0854059277085</v>
      </c>
      <c r="K32" s="19">
        <v>2348.4225966917311</v>
      </c>
      <c r="L32" s="15"/>
      <c r="M32" s="19">
        <v>2569.2452485095705</v>
      </c>
      <c r="N32" s="19">
        <v>2626.511580394661</v>
      </c>
      <c r="O32" s="19">
        <v>2637.2867368616339</v>
      </c>
      <c r="P32" s="19">
        <v>2535.0846584202104</v>
      </c>
      <c r="Q32" s="15"/>
      <c r="R32" s="19">
        <v>2738.4903018556797</v>
      </c>
      <c r="S32" s="19">
        <v>2800.9095453507725</v>
      </c>
      <c r="T32" s="19">
        <v>2808.8361757345174</v>
      </c>
      <c r="U32" s="19">
        <v>2688.2664061622045</v>
      </c>
      <c r="V32" s="15"/>
      <c r="W32" s="19">
        <v>3467.1050173035455</v>
      </c>
      <c r="X32" s="19">
        <v>3548.0574234570749</v>
      </c>
      <c r="Y32" s="19">
        <v>3574.6536623813436</v>
      </c>
      <c r="Z32" s="19">
        <v>3288.5270271228937</v>
      </c>
      <c r="AA32" s="15"/>
      <c r="AB32" s="19">
        <v>3601.0743834789073</v>
      </c>
      <c r="AC32" s="19">
        <v>3646.0005335698465</v>
      </c>
      <c r="AD32" s="19">
        <v>3664.9791250174435</v>
      </c>
      <c r="AE32" s="19">
        <v>3266.6637516456476</v>
      </c>
      <c r="AF32" s="15"/>
      <c r="AG32" s="19">
        <v>3919.4411674928597</v>
      </c>
      <c r="AH32" s="19">
        <v>4029.8501277487644</v>
      </c>
      <c r="AI32" s="19">
        <v>4047.2771231158658</v>
      </c>
      <c r="AJ32" s="19">
        <v>3863.5334480341276</v>
      </c>
      <c r="AK32" s="15"/>
      <c r="AL32" s="19">
        <v>4312.9268931304696</v>
      </c>
      <c r="AM32" s="19">
        <v>4210.4536920370438</v>
      </c>
      <c r="AN32" s="19">
        <v>4226.912023634769</v>
      </c>
      <c r="AO32" s="19">
        <v>3580.8781373529887</v>
      </c>
    </row>
    <row r="33" spans="2:41" ht="18.75">
      <c r="B33" s="5" t="s">
        <v>179</v>
      </c>
      <c r="C33" s="19">
        <v>2257.2113565182945</v>
      </c>
      <c r="D33" s="19">
        <v>2276.8906012988846</v>
      </c>
      <c r="E33" s="19">
        <v>2283.7319191263896</v>
      </c>
      <c r="F33" s="19">
        <v>2174.2483946301372</v>
      </c>
      <c r="G33" s="15"/>
      <c r="H33" s="19">
        <v>2356.759049587105</v>
      </c>
      <c r="I33" s="19">
        <v>2398.8812669390554</v>
      </c>
      <c r="J33" s="19">
        <v>2404.6634675058554</v>
      </c>
      <c r="K33" s="19">
        <v>2301.3945170019983</v>
      </c>
      <c r="L33" s="15"/>
      <c r="M33" s="19">
        <v>2501.6965205178708</v>
      </c>
      <c r="N33" s="19">
        <v>2554.3915815501841</v>
      </c>
      <c r="O33" s="19">
        <v>2564.5870426104998</v>
      </c>
      <c r="P33" s="19">
        <v>2477.1944298795092</v>
      </c>
      <c r="Q33" s="15"/>
      <c r="R33" s="19">
        <v>2660.7593226823346</v>
      </c>
      <c r="S33" s="19">
        <v>2718.10709542308</v>
      </c>
      <c r="T33" s="19">
        <v>2725.6579666803555</v>
      </c>
      <c r="U33" s="19">
        <v>2621.866614975489</v>
      </c>
      <c r="V33" s="15"/>
      <c r="W33" s="19">
        <v>3350.7250830356916</v>
      </c>
      <c r="X33" s="19">
        <v>3424.9668637032501</v>
      </c>
      <c r="Y33" s="19">
        <v>3450.0186119654554</v>
      </c>
      <c r="Z33" s="19">
        <v>3189.750645967647</v>
      </c>
      <c r="AA33" s="15"/>
      <c r="AB33" s="19">
        <v>3483.1710907669799</v>
      </c>
      <c r="AC33" s="19">
        <v>3523.706058296837</v>
      </c>
      <c r="AD33" s="19">
        <v>3541.7060817192109</v>
      </c>
      <c r="AE33" s="19">
        <v>3172.4905723093893</v>
      </c>
      <c r="AF33" s="15"/>
      <c r="AG33" s="19">
        <v>3747.772748530841</v>
      </c>
      <c r="AH33" s="19">
        <v>3851.6077883182088</v>
      </c>
      <c r="AI33" s="19">
        <v>3867.9856105233089</v>
      </c>
      <c r="AJ33" s="19">
        <v>3719.0746122883929</v>
      </c>
      <c r="AK33" s="15"/>
      <c r="AL33" s="19">
        <v>4176.0888576414436</v>
      </c>
      <c r="AM33" s="19">
        <v>4087.2711178837044</v>
      </c>
      <c r="AN33" s="19">
        <v>4102.9505319528917</v>
      </c>
      <c r="AO33" s="19">
        <v>3491.9468761222315</v>
      </c>
    </row>
    <row r="34" spans="2:41" ht="18.75">
      <c r="B34" s="5" t="s">
        <v>180</v>
      </c>
      <c r="C34" s="19">
        <v>2198.0766234910125</v>
      </c>
      <c r="D34" s="19">
        <v>2216.8020685051665</v>
      </c>
      <c r="E34" s="19">
        <v>2223.1651399562975</v>
      </c>
      <c r="F34" s="19">
        <v>2131.010991654015</v>
      </c>
      <c r="G34" s="15"/>
      <c r="H34" s="19">
        <v>2293.9577265107132</v>
      </c>
      <c r="I34" s="19">
        <v>2333.7648738660887</v>
      </c>
      <c r="J34" s="19">
        <v>2339.1617707358555</v>
      </c>
      <c r="K34" s="19">
        <v>2251.6505038559371</v>
      </c>
      <c r="L34" s="15"/>
      <c r="M34" s="19">
        <v>2425.3429922108521</v>
      </c>
      <c r="N34" s="19">
        <v>2474.7970728081864</v>
      </c>
      <c r="O34" s="19">
        <v>2484.3396403585716</v>
      </c>
      <c r="P34" s="19">
        <v>2416.118265560664</v>
      </c>
      <c r="Q34" s="15"/>
      <c r="R34" s="19">
        <v>2572.717501764494</v>
      </c>
      <c r="S34" s="19">
        <v>2626.4972545180381</v>
      </c>
      <c r="T34" s="19">
        <v>2633.5430088273461</v>
      </c>
      <c r="U34" s="19">
        <v>2551.8437091122805</v>
      </c>
      <c r="V34" s="15"/>
      <c r="W34" s="19">
        <v>3215.0169603943777</v>
      </c>
      <c r="X34" s="19">
        <v>3284.5125024382141</v>
      </c>
      <c r="Y34" s="19">
        <v>3307.9921858624057</v>
      </c>
      <c r="Z34" s="19">
        <v>3082.5135274407594</v>
      </c>
      <c r="AA34" s="15"/>
      <c r="AB34" s="19">
        <v>3337.1809394859711</v>
      </c>
      <c r="AC34" s="19">
        <v>3375.4557557251633</v>
      </c>
      <c r="AD34" s="19">
        <v>3392.2434041357128</v>
      </c>
      <c r="AE34" s="19">
        <v>3063.7217016083405</v>
      </c>
      <c r="AF34" s="15"/>
      <c r="AG34" s="19">
        <v>3590.844792784183</v>
      </c>
      <c r="AH34" s="19">
        <v>3687.01422227287</v>
      </c>
      <c r="AI34" s="19">
        <v>3702.3948320040136</v>
      </c>
      <c r="AJ34" s="19">
        <v>3587.3278535393079</v>
      </c>
      <c r="AK34" s="15"/>
      <c r="AL34" s="19">
        <v>3956.3603161451438</v>
      </c>
      <c r="AM34" s="19">
        <v>3888.4428321387618</v>
      </c>
      <c r="AN34" s="19">
        <v>3902.9784937084873</v>
      </c>
      <c r="AO34" s="19">
        <v>3350.8457448198837</v>
      </c>
    </row>
    <row r="35" spans="2:41" ht="18.75">
      <c r="B35" s="5" t="s">
        <v>181</v>
      </c>
      <c r="C35" s="19">
        <v>2155.5627010795743</v>
      </c>
      <c r="D35" s="19">
        <v>2172.9483841840124</v>
      </c>
      <c r="E35" s="19">
        <v>2178.998055042588</v>
      </c>
      <c r="F35" s="19">
        <v>2098.419381746713</v>
      </c>
      <c r="G35" s="15"/>
      <c r="H35" s="19">
        <v>2245.9864228716988</v>
      </c>
      <c r="I35" s="19">
        <v>2283.3304094152836</v>
      </c>
      <c r="J35" s="19">
        <v>2288.4611651023752</v>
      </c>
      <c r="K35" s="19">
        <v>2212.1085646866372</v>
      </c>
      <c r="L35" s="15"/>
      <c r="M35" s="19">
        <v>2366.9311616059372</v>
      </c>
      <c r="N35" s="19">
        <v>2413.0518932742921</v>
      </c>
      <c r="O35" s="19">
        <v>2422.0942234218178</v>
      </c>
      <c r="P35" s="19">
        <v>2367.4939512601677</v>
      </c>
      <c r="Q35" s="15"/>
      <c r="R35" s="19">
        <v>2505.6575891496195</v>
      </c>
      <c r="S35" s="19">
        <v>2555.767754136783</v>
      </c>
      <c r="T35" s="19">
        <v>2562.4629201604039</v>
      </c>
      <c r="U35" s="19">
        <v>2496.0819724223229</v>
      </c>
      <c r="V35" s="15"/>
      <c r="W35" s="19">
        <v>3113.4035887154405</v>
      </c>
      <c r="X35" s="19">
        <v>3178.042182350262</v>
      </c>
      <c r="Y35" s="19">
        <v>3200.2430700174828</v>
      </c>
      <c r="Z35" s="19">
        <v>2998.5729798471748</v>
      </c>
      <c r="AA35" s="15"/>
      <c r="AB35" s="19">
        <v>3231.2236289488878</v>
      </c>
      <c r="AC35" s="19">
        <v>3266.5773408885811</v>
      </c>
      <c r="AD35" s="19">
        <v>3282.4851155099341</v>
      </c>
      <c r="AE35" s="19">
        <v>2981.5897966016973</v>
      </c>
      <c r="AF35" s="15"/>
      <c r="AG35" s="19">
        <v>3455.9989624396017</v>
      </c>
      <c r="AH35" s="19">
        <v>3545.1911398023458</v>
      </c>
      <c r="AI35" s="19">
        <v>3559.7258592261805</v>
      </c>
      <c r="AJ35" s="19">
        <v>3472.6470956246135</v>
      </c>
      <c r="AK35" s="15"/>
      <c r="AL35" s="19">
        <v>3819.3329621420107</v>
      </c>
      <c r="AM35" s="19">
        <v>3762.5624032009455</v>
      </c>
      <c r="AN35" s="19">
        <v>3776.3401153346581</v>
      </c>
      <c r="AO35" s="19">
        <v>3260.9202806590974</v>
      </c>
    </row>
    <row r="36" spans="2:41" ht="18.75">
      <c r="B36" s="5" t="s">
        <v>182</v>
      </c>
      <c r="C36" s="19">
        <v>1995.436930539558</v>
      </c>
      <c r="D36" s="19">
        <v>2016.4408845979115</v>
      </c>
      <c r="E36" s="19">
        <v>2023.0940767709706</v>
      </c>
      <c r="F36" s="19">
        <v>1992.6775679454331</v>
      </c>
      <c r="G36" s="15"/>
      <c r="H36" s="19">
        <v>2065.454575895797</v>
      </c>
      <c r="I36" s="19">
        <v>2102.2110885511061</v>
      </c>
      <c r="J36" s="19">
        <v>2108.3281426206381</v>
      </c>
      <c r="K36" s="19">
        <v>2079.7882675362143</v>
      </c>
      <c r="L36" s="15"/>
      <c r="M36" s="19">
        <v>2157.1092136012348</v>
      </c>
      <c r="N36" s="19">
        <v>2202.3057363907506</v>
      </c>
      <c r="O36" s="19">
        <v>2212.6932733791391</v>
      </c>
      <c r="P36" s="19">
        <v>2213.6271944883815</v>
      </c>
      <c r="Q36" s="15"/>
      <c r="R36" s="19">
        <v>2279.1625560973994</v>
      </c>
      <c r="S36" s="19">
        <v>2333.5933102987055</v>
      </c>
      <c r="T36" s="19">
        <v>2344.1678683922664</v>
      </c>
      <c r="U36" s="19">
        <v>2339.6613540352914</v>
      </c>
      <c r="V36" s="15"/>
      <c r="W36" s="19">
        <v>2736.1540847495326</v>
      </c>
      <c r="X36" s="19">
        <v>2801.9238137201492</v>
      </c>
      <c r="Y36" s="19">
        <v>2824.1544645759868</v>
      </c>
      <c r="Z36" s="19">
        <v>2723.6276327324726</v>
      </c>
      <c r="AA36" s="15"/>
      <c r="AB36" s="19">
        <v>2796.1220012027093</v>
      </c>
      <c r="AC36" s="19">
        <v>2824.5316117063785</v>
      </c>
      <c r="AD36" s="19">
        <v>2838.5491277084243</v>
      </c>
      <c r="AE36" s="19">
        <v>2655.3420375065839</v>
      </c>
      <c r="AF36" s="15"/>
      <c r="AG36" s="19">
        <v>3055.622587936788</v>
      </c>
      <c r="AH36" s="19">
        <v>3148.7140517554321</v>
      </c>
      <c r="AI36" s="19">
        <v>3165.067647947611</v>
      </c>
      <c r="AJ36" s="19">
        <v>3163.8488628411192</v>
      </c>
      <c r="AK36" s="15"/>
      <c r="AL36" s="19">
        <v>3200.4799144188623</v>
      </c>
      <c r="AM36" s="19">
        <v>3181.1277410522143</v>
      </c>
      <c r="AN36" s="19">
        <v>3191.4196551637306</v>
      </c>
      <c r="AO36" s="19">
        <v>2847.7033396150068</v>
      </c>
    </row>
  </sheetData>
  <mergeCells count="32">
    <mergeCell ref="C29:F29"/>
    <mergeCell ref="H29:K29"/>
    <mergeCell ref="M29:P29"/>
    <mergeCell ref="AL29:AO29"/>
    <mergeCell ref="R29:U29"/>
    <mergeCell ref="W29:Z29"/>
    <mergeCell ref="AB29:AE29"/>
    <mergeCell ref="AG29:AJ29"/>
    <mergeCell ref="AB2:AE2"/>
    <mergeCell ref="AG2:AJ2"/>
    <mergeCell ref="AL2:AO2"/>
    <mergeCell ref="C11:F11"/>
    <mergeCell ref="H11:K11"/>
    <mergeCell ref="M11:P11"/>
    <mergeCell ref="R11:U11"/>
    <mergeCell ref="W11:Z11"/>
    <mergeCell ref="AB11:AE11"/>
    <mergeCell ref="AG11:AJ11"/>
    <mergeCell ref="AL11:AO11"/>
    <mergeCell ref="C2:F2"/>
    <mergeCell ref="H2:K2"/>
    <mergeCell ref="M2:P2"/>
    <mergeCell ref="R2:U2"/>
    <mergeCell ref="W2:Z2"/>
    <mergeCell ref="AB20:AE20"/>
    <mergeCell ref="AG20:AJ20"/>
    <mergeCell ref="AL20:AO20"/>
    <mergeCell ref="C20:F20"/>
    <mergeCell ref="H20:K20"/>
    <mergeCell ref="M20:P20"/>
    <mergeCell ref="R20:U20"/>
    <mergeCell ref="W20:Z20"/>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5E325-03A2-40D0-A73F-FDEC1A56B8E7}">
  <sheetPr codeName="Sheet9"/>
  <dimension ref="B2:AO36"/>
  <sheetViews>
    <sheetView topLeftCell="A22" workbookViewId="0">
      <selection activeCell="D37" sqref="D37"/>
    </sheetView>
  </sheetViews>
  <sheetFormatPr defaultColWidth="10.42578125" defaultRowHeight="15"/>
  <cols>
    <col min="1" max="1" width="10.42578125" style="4"/>
    <col min="2" max="2" width="45.42578125" style="4" bestFit="1" customWidth="1"/>
    <col min="3" max="6" width="13.140625" style="4" customWidth="1"/>
    <col min="7" max="7" width="2.42578125" style="4" customWidth="1"/>
    <col min="8" max="11" width="13.140625" style="4" customWidth="1"/>
    <col min="12" max="12" width="2.42578125" style="4" customWidth="1"/>
    <col min="13" max="16" width="13.140625" style="4" customWidth="1"/>
    <col min="17" max="17" width="2.42578125" style="4" customWidth="1"/>
    <col min="18" max="21" width="13.140625" style="4" customWidth="1"/>
    <col min="22" max="22" width="2.42578125" style="4" customWidth="1"/>
    <col min="23" max="26" width="13.140625" style="4" customWidth="1"/>
    <col min="27" max="27" width="2.42578125" style="4" customWidth="1"/>
    <col min="28" max="31" width="13.140625" style="4" customWidth="1"/>
    <col min="32" max="32" width="2.42578125" style="4" customWidth="1"/>
    <col min="33" max="36" width="13.140625" style="4" customWidth="1"/>
    <col min="37" max="37" width="2.42578125" style="4" customWidth="1"/>
    <col min="38" max="41" width="13.140625" style="4" customWidth="1"/>
    <col min="42" max="16384" width="10.42578125" style="4"/>
  </cols>
  <sheetData>
    <row r="2" spans="2:41">
      <c r="B2" s="5" t="s">
        <v>71</v>
      </c>
      <c r="C2" s="97" t="s">
        <v>168</v>
      </c>
      <c r="D2" s="98"/>
      <c r="E2" s="98"/>
      <c r="F2" s="99"/>
      <c r="G2" s="13"/>
      <c r="H2" s="97" t="s">
        <v>169</v>
      </c>
      <c r="I2" s="98"/>
      <c r="J2" s="98"/>
      <c r="K2" s="99"/>
      <c r="L2" s="13"/>
      <c r="M2" s="97" t="s">
        <v>170</v>
      </c>
      <c r="N2" s="98"/>
      <c r="O2" s="98"/>
      <c r="P2" s="99"/>
      <c r="Q2" s="13"/>
      <c r="R2" s="97" t="s">
        <v>171</v>
      </c>
      <c r="S2" s="98"/>
      <c r="T2" s="98"/>
      <c r="U2" s="99"/>
      <c r="V2" s="13"/>
      <c r="W2" s="97" t="s">
        <v>172</v>
      </c>
      <c r="X2" s="98"/>
      <c r="Y2" s="98"/>
      <c r="Z2" s="99"/>
      <c r="AA2" s="13"/>
      <c r="AB2" s="97" t="s">
        <v>173</v>
      </c>
      <c r="AC2" s="98"/>
      <c r="AD2" s="98"/>
      <c r="AE2" s="99"/>
      <c r="AF2" s="13"/>
      <c r="AG2" s="97" t="s">
        <v>174</v>
      </c>
      <c r="AH2" s="98"/>
      <c r="AI2" s="98"/>
      <c r="AJ2" s="99"/>
      <c r="AK2" s="13"/>
      <c r="AL2" s="97" t="s">
        <v>175</v>
      </c>
      <c r="AM2" s="98"/>
      <c r="AN2" s="98"/>
      <c r="AO2" s="99"/>
    </row>
    <row r="3" spans="2:41">
      <c r="B3" s="5"/>
      <c r="C3" s="78" t="s">
        <v>184</v>
      </c>
      <c r="D3" s="78" t="s">
        <v>185</v>
      </c>
      <c r="E3" s="78" t="s">
        <v>186</v>
      </c>
      <c r="F3" s="78" t="s">
        <v>187</v>
      </c>
      <c r="G3" s="14"/>
      <c r="H3" s="78" t="s">
        <v>184</v>
      </c>
      <c r="I3" s="78" t="s">
        <v>185</v>
      </c>
      <c r="J3" s="78" t="s">
        <v>188</v>
      </c>
      <c r="K3" s="78" t="s">
        <v>187</v>
      </c>
      <c r="L3" s="14"/>
      <c r="M3" s="78" t="s">
        <v>184</v>
      </c>
      <c r="N3" s="78" t="s">
        <v>185</v>
      </c>
      <c r="O3" s="78" t="s">
        <v>188</v>
      </c>
      <c r="P3" s="78" t="s">
        <v>187</v>
      </c>
      <c r="Q3" s="14"/>
      <c r="R3" s="78" t="s">
        <v>184</v>
      </c>
      <c r="S3" s="78" t="s">
        <v>185</v>
      </c>
      <c r="T3" s="78" t="s">
        <v>188</v>
      </c>
      <c r="U3" s="78" t="s">
        <v>187</v>
      </c>
      <c r="V3" s="14"/>
      <c r="W3" s="78" t="s">
        <v>184</v>
      </c>
      <c r="X3" s="78" t="s">
        <v>185</v>
      </c>
      <c r="Y3" s="78" t="s">
        <v>186</v>
      </c>
      <c r="Z3" s="78" t="s">
        <v>187</v>
      </c>
      <c r="AA3" s="14"/>
      <c r="AB3" s="78" t="s">
        <v>184</v>
      </c>
      <c r="AC3" s="78" t="s">
        <v>185</v>
      </c>
      <c r="AD3" s="78" t="s">
        <v>186</v>
      </c>
      <c r="AE3" s="78" t="s">
        <v>187</v>
      </c>
      <c r="AF3" s="14"/>
      <c r="AG3" s="78" t="s">
        <v>184</v>
      </c>
      <c r="AH3" s="78" t="s">
        <v>185</v>
      </c>
      <c r="AI3" s="78" t="s">
        <v>186</v>
      </c>
      <c r="AJ3" s="78" t="s">
        <v>187</v>
      </c>
      <c r="AK3" s="14"/>
      <c r="AL3" s="78" t="s">
        <v>184</v>
      </c>
      <c r="AM3" s="78" t="s">
        <v>185</v>
      </c>
      <c r="AN3" s="78" t="s">
        <v>186</v>
      </c>
      <c r="AO3" s="78" t="s">
        <v>187</v>
      </c>
    </row>
    <row r="4" spans="2:41" ht="18.75">
      <c r="B4" s="5" t="s">
        <v>177</v>
      </c>
      <c r="C4" s="20">
        <v>6759.2609649999658</v>
      </c>
      <c r="D4" s="20">
        <v>175.51985539600321</v>
      </c>
      <c r="E4" s="20">
        <v>40615.530248715309</v>
      </c>
      <c r="F4" s="26">
        <v>2.8514460799624497</v>
      </c>
      <c r="G4" s="15"/>
      <c r="H4" s="20">
        <v>7236.4171479999777</v>
      </c>
      <c r="I4" s="20">
        <v>169.57457085900336</v>
      </c>
      <c r="J4" s="20">
        <v>41649.125493276981</v>
      </c>
      <c r="K4" s="26">
        <v>2.953648644744352</v>
      </c>
      <c r="L4" s="15"/>
      <c r="M4" s="20">
        <v>7872.5165619999962</v>
      </c>
      <c r="N4" s="20">
        <v>169.29395374300262</v>
      </c>
      <c r="O4" s="20">
        <v>43791.524036162926</v>
      </c>
      <c r="P4" s="26">
        <v>3.1657940448423454</v>
      </c>
      <c r="Q4" s="15"/>
      <c r="R4" s="20">
        <v>8607.4232430000666</v>
      </c>
      <c r="S4" s="20">
        <v>168.25222847400315</v>
      </c>
      <c r="T4" s="20">
        <v>46194.955991770563</v>
      </c>
      <c r="U4" s="26">
        <v>3.3764743083263591</v>
      </c>
      <c r="V4" s="15"/>
      <c r="W4" s="20">
        <v>10979.536410999959</v>
      </c>
      <c r="X4" s="20">
        <v>168.23472262200272</v>
      </c>
      <c r="Y4" s="20">
        <v>54287.187631629677</v>
      </c>
      <c r="Z4" s="26">
        <v>4.0668704112962217</v>
      </c>
      <c r="AA4" s="15"/>
      <c r="AB4" s="20">
        <v>11380.121882000007</v>
      </c>
      <c r="AC4" s="20">
        <v>172.48429728900314</v>
      </c>
      <c r="AD4" s="20">
        <v>56078.998807347816</v>
      </c>
      <c r="AE4" s="26">
        <v>4.2074481987007033</v>
      </c>
      <c r="AF4" s="15"/>
      <c r="AG4" s="20">
        <v>13733.469808999955</v>
      </c>
      <c r="AH4" s="20">
        <v>134.09585948600039</v>
      </c>
      <c r="AI4" s="20">
        <v>60270.107622681149</v>
      </c>
      <c r="AJ4" s="26">
        <v>4.5239549907472432</v>
      </c>
      <c r="AK4" s="15"/>
      <c r="AL4" s="20">
        <v>12166.827278999988</v>
      </c>
      <c r="AM4" s="20">
        <v>205.07637110300189</v>
      </c>
      <c r="AN4" s="20">
        <v>62022.555142067205</v>
      </c>
      <c r="AO4" s="26">
        <v>4.5632300538276587</v>
      </c>
    </row>
    <row r="5" spans="2:41" ht="18.75">
      <c r="B5" s="5" t="s">
        <v>178</v>
      </c>
      <c r="C5" s="20">
        <v>6551.0242439999311</v>
      </c>
      <c r="D5" s="20">
        <v>175.51998792600335</v>
      </c>
      <c r="E5" s="20">
        <v>39905.01065652226</v>
      </c>
      <c r="F5" s="26">
        <v>2.778915431009223</v>
      </c>
      <c r="G5" s="15"/>
      <c r="H5" s="20">
        <v>6879.5454089999876</v>
      </c>
      <c r="I5" s="20">
        <v>169.57788126900311</v>
      </c>
      <c r="J5" s="20">
        <v>40431.760198765529</v>
      </c>
      <c r="K5" s="26">
        <v>2.8389930022952661</v>
      </c>
      <c r="L5" s="15"/>
      <c r="M5" s="20">
        <v>7455.2957239999942</v>
      </c>
      <c r="N5" s="20">
        <v>169.29607392300275</v>
      </c>
      <c r="O5" s="20">
        <v>42368.120143989618</v>
      </c>
      <c r="P5" s="26">
        <v>3.0318763588027253</v>
      </c>
      <c r="Q5" s="15"/>
      <c r="R5" s="20">
        <v>8099.0566190000391</v>
      </c>
      <c r="S5" s="20">
        <v>168.25233683400316</v>
      </c>
      <c r="T5" s="20">
        <v>44460.348735355103</v>
      </c>
      <c r="U5" s="26">
        <v>3.2091098472586932</v>
      </c>
      <c r="V5" s="15"/>
      <c r="W5" s="20">
        <v>10291.92721099994</v>
      </c>
      <c r="X5" s="20">
        <v>168.2338514420029</v>
      </c>
      <c r="Y5" s="20">
        <v>51940.881657941631</v>
      </c>
      <c r="Z5" s="26">
        <v>3.8388065935444464</v>
      </c>
      <c r="AA5" s="15"/>
      <c r="AB5" s="20">
        <v>10558.412077000057</v>
      </c>
      <c r="AC5" s="20">
        <v>172.48428207900292</v>
      </c>
      <c r="AD5" s="20">
        <v>53275.208392315268</v>
      </c>
      <c r="AE5" s="26">
        <v>3.9400094506050101</v>
      </c>
      <c r="AF5" s="15"/>
      <c r="AG5" s="20">
        <v>12320.961057999935</v>
      </c>
      <c r="AH5" s="20">
        <v>134.09585537700022</v>
      </c>
      <c r="AI5" s="20">
        <v>55450.429602143922</v>
      </c>
      <c r="AJ5" s="26">
        <v>4.0702550455311473</v>
      </c>
      <c r="AK5" s="15"/>
      <c r="AL5" s="20">
        <v>11647.040553999943</v>
      </c>
      <c r="AM5" s="20">
        <v>205.07565551300178</v>
      </c>
      <c r="AN5" s="20">
        <v>60248.898507225538</v>
      </c>
      <c r="AO5" s="26">
        <v>4.40329523302408</v>
      </c>
    </row>
    <row r="6" spans="2:41" ht="18.75">
      <c r="B6" s="5" t="s">
        <v>179</v>
      </c>
      <c r="C6" s="20">
        <v>6372.8877999999449</v>
      </c>
      <c r="D6" s="20">
        <v>175.51998792600335</v>
      </c>
      <c r="E6" s="20">
        <v>39297.184170492146</v>
      </c>
      <c r="F6" s="26">
        <v>2.7285698151629156</v>
      </c>
      <c r="G6" s="15"/>
      <c r="H6" s="20">
        <v>6677.0929969999588</v>
      </c>
      <c r="I6" s="20">
        <v>169.57788126900311</v>
      </c>
      <c r="J6" s="20">
        <v>39740.964225683754</v>
      </c>
      <c r="K6" s="26">
        <v>2.7815339559217866</v>
      </c>
      <c r="L6" s="15"/>
      <c r="M6" s="20">
        <v>7220.988728999987</v>
      </c>
      <c r="N6" s="20">
        <v>169.29607392300275</v>
      </c>
      <c r="O6" s="20">
        <v>41568.631874070292</v>
      </c>
      <c r="P6" s="26">
        <v>2.9634522839197897</v>
      </c>
      <c r="Q6" s="15"/>
      <c r="R6" s="20">
        <v>7831.0835540000435</v>
      </c>
      <c r="S6" s="20">
        <v>168.25233683400316</v>
      </c>
      <c r="T6" s="20">
        <v>43545.987121346021</v>
      </c>
      <c r="U6" s="26">
        <v>3.1312677841052547</v>
      </c>
      <c r="V6" s="15"/>
      <c r="W6" s="20">
        <v>9910.2315439999766</v>
      </c>
      <c r="X6" s="20">
        <v>168.2338514420029</v>
      </c>
      <c r="Y6" s="20">
        <v>50638.482604744364</v>
      </c>
      <c r="Z6" s="26">
        <v>3.7282341773087415</v>
      </c>
      <c r="AA6" s="15"/>
      <c r="AB6" s="20">
        <v>10172.874345000018</v>
      </c>
      <c r="AC6" s="20">
        <v>172.48428207900292</v>
      </c>
      <c r="AD6" s="20">
        <v>51959.699675448661</v>
      </c>
      <c r="AE6" s="26">
        <v>3.8288819254115176</v>
      </c>
      <c r="AF6" s="15"/>
      <c r="AG6" s="20">
        <v>11779.075097999987</v>
      </c>
      <c r="AH6" s="20">
        <v>134.09585537700022</v>
      </c>
      <c r="AI6" s="20">
        <v>53601.43884258969</v>
      </c>
      <c r="AJ6" s="26">
        <v>3.9236762405817407</v>
      </c>
      <c r="AK6" s="15"/>
      <c r="AL6" s="20">
        <v>11278.788837999906</v>
      </c>
      <c r="AM6" s="20">
        <v>205.07565551300178</v>
      </c>
      <c r="AN6" s="20">
        <v>58992.372096993175</v>
      </c>
      <c r="AO6" s="26">
        <v>4.2970241842659256</v>
      </c>
    </row>
    <row r="7" spans="2:41" ht="18.75">
      <c r="B7" s="5" t="s">
        <v>180</v>
      </c>
      <c r="C7" s="20">
        <v>6163.6510809999454</v>
      </c>
      <c r="D7" s="20">
        <v>175.51998792600335</v>
      </c>
      <c r="E7" s="20">
        <v>38583.239192123488</v>
      </c>
      <c r="F7" s="26">
        <v>2.6680130222376683</v>
      </c>
      <c r="G7" s="15"/>
      <c r="H7" s="20">
        <v>6456.5725319999628</v>
      </c>
      <c r="I7" s="20">
        <v>169.57788126900311</v>
      </c>
      <c r="J7" s="20">
        <v>38988.517526238662</v>
      </c>
      <c r="K7" s="26">
        <v>2.7181064714780181</v>
      </c>
      <c r="L7" s="15"/>
      <c r="M7" s="20">
        <v>6964.2026079999659</v>
      </c>
      <c r="N7" s="20">
        <v>169.29607392300275</v>
      </c>
      <c r="O7" s="20">
        <v>40692.441679161282</v>
      </c>
      <c r="P7" s="26">
        <v>2.8880373909386319</v>
      </c>
      <c r="Q7" s="15"/>
      <c r="R7" s="20">
        <v>7535.8795780000128</v>
      </c>
      <c r="S7" s="20">
        <v>168.25233683400316</v>
      </c>
      <c r="T7" s="20">
        <v>42538.709826677281</v>
      </c>
      <c r="U7" s="26">
        <v>3.0449143678288739</v>
      </c>
      <c r="V7" s="15"/>
      <c r="W7" s="20">
        <v>9480.8733350000693</v>
      </c>
      <c r="X7" s="20">
        <v>168.2338514420029</v>
      </c>
      <c r="Y7" s="20">
        <v>49173.452285487423</v>
      </c>
      <c r="Z7" s="26">
        <v>3.6033092140320857</v>
      </c>
      <c r="AA7" s="15"/>
      <c r="AB7" s="20">
        <v>9713.885293999987</v>
      </c>
      <c r="AC7" s="20">
        <v>172.48428207900292</v>
      </c>
      <c r="AD7" s="20">
        <v>50393.564774969404</v>
      </c>
      <c r="AE7" s="26">
        <v>3.6948925605942828</v>
      </c>
      <c r="AF7" s="15"/>
      <c r="AG7" s="20">
        <v>11276.635350999957</v>
      </c>
      <c r="AH7" s="20">
        <v>134.09585537700022</v>
      </c>
      <c r="AI7" s="20">
        <v>51887.044084261011</v>
      </c>
      <c r="AJ7" s="26">
        <v>3.786817346716</v>
      </c>
      <c r="AK7" s="15"/>
      <c r="AL7" s="20">
        <v>10701.617018999952</v>
      </c>
      <c r="AM7" s="20">
        <v>205.07565551300178</v>
      </c>
      <c r="AN7" s="20">
        <v>57022.981046510671</v>
      </c>
      <c r="AO7" s="26">
        <v>4.1312132643670925</v>
      </c>
    </row>
    <row r="8" spans="2:41" ht="18.75">
      <c r="B8" s="5" t="s">
        <v>181</v>
      </c>
      <c r="C8" s="20">
        <v>6007.1671859999378</v>
      </c>
      <c r="D8" s="20">
        <v>175.51998792600335</v>
      </c>
      <c r="E8" s="20">
        <v>38049.294234638161</v>
      </c>
      <c r="F8" s="26">
        <v>2.6233290572485761</v>
      </c>
      <c r="G8" s="15"/>
      <c r="H8" s="20">
        <v>6284.2939049999677</v>
      </c>
      <c r="I8" s="20">
        <v>169.57788126900311</v>
      </c>
      <c r="J8" s="20">
        <v>38400.678731906897</v>
      </c>
      <c r="K8" s="26">
        <v>2.6689404296460473</v>
      </c>
      <c r="L8" s="15"/>
      <c r="M8" s="20">
        <v>6764.3120359999648</v>
      </c>
      <c r="N8" s="20">
        <v>169.29607392300275</v>
      </c>
      <c r="O8" s="20">
        <v>40010.387062817201</v>
      </c>
      <c r="P8" s="26">
        <v>2.8295265466753818</v>
      </c>
      <c r="Q8" s="15"/>
      <c r="R8" s="20">
        <v>7306.7773740000466</v>
      </c>
      <c r="S8" s="20">
        <v>168.25233683400316</v>
      </c>
      <c r="T8" s="20">
        <v>41756.981032320837</v>
      </c>
      <c r="U8" s="26">
        <v>2.9781700389568906</v>
      </c>
      <c r="V8" s="15"/>
      <c r="W8" s="20">
        <v>9151.6857419999815</v>
      </c>
      <c r="X8" s="20">
        <v>168.2338514420029</v>
      </c>
      <c r="Y8" s="20">
        <v>48050.218131908106</v>
      </c>
      <c r="Z8" s="26">
        <v>3.5077720670925183</v>
      </c>
      <c r="AA8" s="15"/>
      <c r="AB8" s="20">
        <v>9373.2318370000266</v>
      </c>
      <c r="AC8" s="20">
        <v>172.48428207900292</v>
      </c>
      <c r="AD8" s="20">
        <v>49231.207488201559</v>
      </c>
      <c r="AE8" s="26">
        <v>3.596157997167905</v>
      </c>
      <c r="AF8" s="15"/>
      <c r="AG8" s="20">
        <v>10843.797210999974</v>
      </c>
      <c r="AH8" s="20">
        <v>134.09585537700022</v>
      </c>
      <c r="AI8" s="20">
        <v>50410.13975324147</v>
      </c>
      <c r="AJ8" s="26">
        <v>3.6694296213713611</v>
      </c>
      <c r="AK8" s="15"/>
      <c r="AL8" s="20">
        <v>10331.538059999984</v>
      </c>
      <c r="AM8" s="20">
        <v>205.07565551300178</v>
      </c>
      <c r="AN8" s="20">
        <v>55760.219827348526</v>
      </c>
      <c r="AO8" s="26">
        <v>4.0246567851205652</v>
      </c>
    </row>
    <row r="9" spans="2:41" ht="18.75">
      <c r="B9" s="5" t="s">
        <v>182</v>
      </c>
      <c r="C9" s="20">
        <v>5258.6636159999725</v>
      </c>
      <c r="D9" s="20">
        <v>175.50760154400356</v>
      </c>
      <c r="E9" s="20">
        <v>35494.056625098499</v>
      </c>
      <c r="F9" s="26">
        <v>2.416405154745239</v>
      </c>
      <c r="G9" s="15"/>
      <c r="H9" s="20">
        <v>5516.9227869999713</v>
      </c>
      <c r="I9" s="20">
        <v>169.57439616900325</v>
      </c>
      <c r="J9" s="20">
        <v>35781.952535334407</v>
      </c>
      <c r="K9" s="26">
        <v>2.462621083779958</v>
      </c>
      <c r="L9" s="15"/>
      <c r="M9" s="20">
        <v>5914.9406789999675</v>
      </c>
      <c r="N9" s="20">
        <v>169.29379011300281</v>
      </c>
      <c r="O9" s="20">
        <v>37111.984699743232</v>
      </c>
      <c r="P9" s="26">
        <v>2.5975880415853978</v>
      </c>
      <c r="Q9" s="15"/>
      <c r="R9" s="20">
        <v>6286.9916979999998</v>
      </c>
      <c r="S9" s="20">
        <v>168.24902775400301</v>
      </c>
      <c r="T9" s="20">
        <v>38276.99862781402</v>
      </c>
      <c r="U9" s="26">
        <v>2.6984651774098638</v>
      </c>
      <c r="V9" s="15"/>
      <c r="W9" s="20">
        <v>7744.4509530000005</v>
      </c>
      <c r="X9" s="20">
        <v>168.23482612200286</v>
      </c>
      <c r="Y9" s="20">
        <v>43248.633486969702</v>
      </c>
      <c r="Z9" s="26">
        <v>3.1338482116705633</v>
      </c>
      <c r="AA9" s="15"/>
      <c r="AB9" s="20">
        <v>7651.5924419999492</v>
      </c>
      <c r="AC9" s="20">
        <v>172.48516462900301</v>
      </c>
      <c r="AD9" s="20">
        <v>43356.821097946013</v>
      </c>
      <c r="AE9" s="26">
        <v>3.1068843028309763</v>
      </c>
      <c r="AF9" s="15"/>
      <c r="AG9" s="20">
        <v>9223.8763750000016</v>
      </c>
      <c r="AH9" s="20">
        <v>134.09578810300064</v>
      </c>
      <c r="AI9" s="20">
        <v>44882.736344492572</v>
      </c>
      <c r="AJ9" s="26">
        <v>3.2825818876269404</v>
      </c>
      <c r="AK9" s="15"/>
      <c r="AL9" s="20">
        <v>8314.1160309999759</v>
      </c>
      <c r="AM9" s="20">
        <v>205.08425849300164</v>
      </c>
      <c r="AN9" s="20">
        <v>48877.353723316424</v>
      </c>
      <c r="AO9" s="26">
        <v>3.4472729361722361</v>
      </c>
    </row>
    <row r="11" spans="2:41">
      <c r="B11" s="5" t="s">
        <v>72</v>
      </c>
      <c r="C11" s="97" t="s">
        <v>168</v>
      </c>
      <c r="D11" s="98"/>
      <c r="E11" s="98"/>
      <c r="F11" s="99"/>
      <c r="G11" s="13"/>
      <c r="H11" s="97" t="s">
        <v>169</v>
      </c>
      <c r="I11" s="98"/>
      <c r="J11" s="98"/>
      <c r="K11" s="99"/>
      <c r="L11" s="13"/>
      <c r="M11" s="97" t="s">
        <v>170</v>
      </c>
      <c r="N11" s="98"/>
      <c r="O11" s="98"/>
      <c r="P11" s="99"/>
      <c r="Q11" s="13"/>
      <c r="R11" s="97" t="s">
        <v>171</v>
      </c>
      <c r="S11" s="98"/>
      <c r="T11" s="98"/>
      <c r="U11" s="99"/>
      <c r="V11" s="13"/>
      <c r="W11" s="97" t="s">
        <v>172</v>
      </c>
      <c r="X11" s="98"/>
      <c r="Y11" s="98"/>
      <c r="Z11" s="99"/>
      <c r="AA11" s="13"/>
      <c r="AB11" s="97" t="s">
        <v>173</v>
      </c>
      <c r="AC11" s="98"/>
      <c r="AD11" s="98"/>
      <c r="AE11" s="99"/>
      <c r="AF11" s="13"/>
      <c r="AG11" s="97" t="s">
        <v>174</v>
      </c>
      <c r="AH11" s="98"/>
      <c r="AI11" s="98"/>
      <c r="AJ11" s="99"/>
      <c r="AK11" s="13"/>
      <c r="AL11" s="97" t="s">
        <v>175</v>
      </c>
      <c r="AM11" s="98"/>
      <c r="AN11" s="98"/>
      <c r="AO11" s="99"/>
    </row>
    <row r="12" spans="2:41">
      <c r="B12" s="5"/>
      <c r="C12" s="78" t="s">
        <v>184</v>
      </c>
      <c r="D12" s="78" t="s">
        <v>185</v>
      </c>
      <c r="E12" s="78" t="s">
        <v>186</v>
      </c>
      <c r="F12" s="78" t="s">
        <v>187</v>
      </c>
      <c r="G12" s="14"/>
      <c r="H12" s="78" t="s">
        <v>184</v>
      </c>
      <c r="I12" s="78" t="s">
        <v>185</v>
      </c>
      <c r="J12" s="78" t="s">
        <v>186</v>
      </c>
      <c r="K12" s="78" t="s">
        <v>187</v>
      </c>
      <c r="L12" s="14"/>
      <c r="M12" s="78" t="s">
        <v>184</v>
      </c>
      <c r="N12" s="78" t="s">
        <v>185</v>
      </c>
      <c r="O12" s="78" t="s">
        <v>186</v>
      </c>
      <c r="P12" s="78" t="s">
        <v>187</v>
      </c>
      <c r="Q12" s="14"/>
      <c r="R12" s="78" t="s">
        <v>184</v>
      </c>
      <c r="S12" s="78" t="s">
        <v>185</v>
      </c>
      <c r="T12" s="78" t="s">
        <v>186</v>
      </c>
      <c r="U12" s="78" t="s">
        <v>187</v>
      </c>
      <c r="V12" s="14"/>
      <c r="W12" s="78" t="s">
        <v>184</v>
      </c>
      <c r="X12" s="78" t="s">
        <v>185</v>
      </c>
      <c r="Y12" s="78" t="s">
        <v>186</v>
      </c>
      <c r="Z12" s="78" t="s">
        <v>187</v>
      </c>
      <c r="AA12" s="14"/>
      <c r="AB12" s="78" t="s">
        <v>184</v>
      </c>
      <c r="AC12" s="78" t="s">
        <v>185</v>
      </c>
      <c r="AD12" s="78" t="s">
        <v>186</v>
      </c>
      <c r="AE12" s="78" t="s">
        <v>187</v>
      </c>
      <c r="AF12" s="14"/>
      <c r="AG12" s="78" t="s">
        <v>184</v>
      </c>
      <c r="AH12" s="78" t="s">
        <v>185</v>
      </c>
      <c r="AI12" s="78" t="s">
        <v>186</v>
      </c>
      <c r="AJ12" s="78" t="s">
        <v>187</v>
      </c>
      <c r="AK12" s="14"/>
      <c r="AL12" s="78" t="s">
        <v>184</v>
      </c>
      <c r="AM12" s="78" t="s">
        <v>185</v>
      </c>
      <c r="AN12" s="78" t="s">
        <v>186</v>
      </c>
      <c r="AO12" s="78" t="s">
        <v>187</v>
      </c>
    </row>
    <row r="13" spans="2:41" ht="18.75">
      <c r="B13" s="5" t="s">
        <v>177</v>
      </c>
      <c r="C13" s="20">
        <v>8211.9726849999715</v>
      </c>
      <c r="D13" s="20">
        <v>211.37454643800061</v>
      </c>
      <c r="E13" s="20">
        <v>49157.855121195869</v>
      </c>
      <c r="F13" s="26">
        <v>3.4499992286454488</v>
      </c>
      <c r="G13" s="15"/>
      <c r="H13" s="20">
        <v>8885.0837019999435</v>
      </c>
      <c r="I13" s="20">
        <v>204.3391275470014</v>
      </c>
      <c r="J13" s="20">
        <v>50751.062257642232</v>
      </c>
      <c r="K13" s="26">
        <v>3.6008339345815599</v>
      </c>
      <c r="L13" s="15"/>
      <c r="M13" s="20">
        <v>9652.8972099999901</v>
      </c>
      <c r="N13" s="20">
        <v>204.14398130400122</v>
      </c>
      <c r="O13" s="20">
        <v>53351.434816529487</v>
      </c>
      <c r="P13" s="26">
        <v>3.8601693308302929</v>
      </c>
      <c r="Q13" s="15"/>
      <c r="R13" s="20">
        <v>10584.601164000023</v>
      </c>
      <c r="S13" s="20">
        <v>203.05360918600149</v>
      </c>
      <c r="T13" s="20">
        <v>56421.501934331187</v>
      </c>
      <c r="U13" s="26">
        <v>4.128092624137782</v>
      </c>
      <c r="V13" s="15"/>
      <c r="W13" s="20">
        <v>13624.803379999983</v>
      </c>
      <c r="X13" s="20">
        <v>203.72863458600207</v>
      </c>
      <c r="Y13" s="20">
        <v>66862.600063633348</v>
      </c>
      <c r="Z13" s="26">
        <v>5.0155029865929759</v>
      </c>
      <c r="AA13" s="15"/>
      <c r="AB13" s="20">
        <v>13932.753785000075</v>
      </c>
      <c r="AC13" s="20">
        <v>208.84324456800138</v>
      </c>
      <c r="AD13" s="20">
        <v>68424.830956750287</v>
      </c>
      <c r="AE13" s="26">
        <v>5.1359562993959003</v>
      </c>
      <c r="AF13" s="15"/>
      <c r="AG13" s="20">
        <v>17358.921891000009</v>
      </c>
      <c r="AH13" s="20">
        <v>163.14439382600131</v>
      </c>
      <c r="AI13" s="20">
        <v>75545.511123756893</v>
      </c>
      <c r="AJ13" s="26">
        <v>5.6566102554729518</v>
      </c>
      <c r="AK13" s="15"/>
      <c r="AL13" s="20">
        <v>15000.913435999955</v>
      </c>
      <c r="AM13" s="20">
        <v>247.40498665399977</v>
      </c>
      <c r="AN13" s="20">
        <v>75925.715436912869</v>
      </c>
      <c r="AO13" s="26">
        <v>5.617790405830867</v>
      </c>
    </row>
    <row r="14" spans="2:41" ht="18.75">
      <c r="B14" s="5" t="s">
        <v>178</v>
      </c>
      <c r="C14" s="20">
        <v>7977.9120889999622</v>
      </c>
      <c r="D14" s="20">
        <v>211.37486305800078</v>
      </c>
      <c r="E14" s="20">
        <v>48359.239261160408</v>
      </c>
      <c r="F14" s="26">
        <v>3.3682461689777141</v>
      </c>
      <c r="G14" s="15"/>
      <c r="H14" s="20">
        <v>8470.2553959999404</v>
      </c>
      <c r="I14" s="20">
        <v>204.33910189700151</v>
      </c>
      <c r="J14" s="20">
        <v>49335.607436607388</v>
      </c>
      <c r="K14" s="26">
        <v>3.4665181675512886</v>
      </c>
      <c r="L14" s="15"/>
      <c r="M14" s="20">
        <v>9153.7071719999385</v>
      </c>
      <c r="N14" s="20">
        <v>204.14434308400129</v>
      </c>
      <c r="O14" s="20">
        <v>51648.164698267996</v>
      </c>
      <c r="P14" s="26">
        <v>3.6988159292106486</v>
      </c>
      <c r="Q14" s="15"/>
      <c r="R14" s="20">
        <v>9987.0152909999706</v>
      </c>
      <c r="S14" s="20">
        <v>203.05357649600137</v>
      </c>
      <c r="T14" s="20">
        <v>54382.452004632782</v>
      </c>
      <c r="U14" s="26">
        <v>3.928788927662147</v>
      </c>
      <c r="V14" s="15"/>
      <c r="W14" s="20">
        <v>12787.462169999933</v>
      </c>
      <c r="X14" s="20">
        <v>203.72849881400199</v>
      </c>
      <c r="Y14" s="20">
        <v>64005.461050143771</v>
      </c>
      <c r="Z14" s="26">
        <v>4.7341682469811417</v>
      </c>
      <c r="AA14" s="15"/>
      <c r="AB14" s="20">
        <v>13099.502692</v>
      </c>
      <c r="AC14" s="20">
        <v>208.84244713800123</v>
      </c>
      <c r="AD14" s="20">
        <v>65581.581829281</v>
      </c>
      <c r="AE14" s="26">
        <v>4.8612791379362852</v>
      </c>
      <c r="AF14" s="15"/>
      <c r="AG14" s="20">
        <v>15583.190937999889</v>
      </c>
      <c r="AH14" s="20">
        <v>163.14458252600133</v>
      </c>
      <c r="AI14" s="20">
        <v>69486.487379787082</v>
      </c>
      <c r="AJ14" s="26">
        <v>5.0877721529436553</v>
      </c>
      <c r="AK14" s="15"/>
      <c r="AL14" s="20">
        <v>14317.666323999978</v>
      </c>
      <c r="AM14" s="20">
        <v>247.40697221399967</v>
      </c>
      <c r="AN14" s="20">
        <v>73594.579192173245</v>
      </c>
      <c r="AO14" s="26">
        <v>5.4042888520694792</v>
      </c>
    </row>
    <row r="15" spans="2:41" ht="18.75">
      <c r="B15" s="5" t="s">
        <v>179</v>
      </c>
      <c r="C15" s="20">
        <v>7754.6833129999686</v>
      </c>
      <c r="D15" s="20">
        <v>211.37486305800078</v>
      </c>
      <c r="E15" s="20">
        <v>47597.551425419791</v>
      </c>
      <c r="F15" s="26">
        <v>3.3054567241537578</v>
      </c>
      <c r="G15" s="15"/>
      <c r="H15" s="20">
        <v>8212.1612149999582</v>
      </c>
      <c r="I15" s="20">
        <v>204.33910189700151</v>
      </c>
      <c r="J15" s="20">
        <v>48454.953957850114</v>
      </c>
      <c r="K15" s="26">
        <v>3.3937230817591875</v>
      </c>
      <c r="L15" s="15"/>
      <c r="M15" s="20">
        <v>8857.4197649999296</v>
      </c>
      <c r="N15" s="20">
        <v>204.14434308400129</v>
      </c>
      <c r="O15" s="20">
        <v>50637.190585346994</v>
      </c>
      <c r="P15" s="26">
        <v>3.6127437142404015</v>
      </c>
      <c r="Q15" s="15"/>
      <c r="R15" s="20">
        <v>9646.9413490000643</v>
      </c>
      <c r="S15" s="20">
        <v>203.05357649600137</v>
      </c>
      <c r="T15" s="20">
        <v>53222.072104177219</v>
      </c>
      <c r="U15" s="26">
        <v>3.8305205854508793</v>
      </c>
      <c r="V15" s="15"/>
      <c r="W15" s="20">
        <v>12301.350726999948</v>
      </c>
      <c r="X15" s="20">
        <v>203.72849881400199</v>
      </c>
      <c r="Y15" s="20">
        <v>62346.780751025799</v>
      </c>
      <c r="Z15" s="26">
        <v>4.5940892530367092</v>
      </c>
      <c r="AA15" s="15"/>
      <c r="AB15" s="20">
        <v>12606.486822000039</v>
      </c>
      <c r="AC15" s="20">
        <v>208.84244713800123</v>
      </c>
      <c r="AD15" s="20">
        <v>63899.342658619338</v>
      </c>
      <c r="AE15" s="26">
        <v>4.7194294022192915</v>
      </c>
      <c r="AF15" s="15"/>
      <c r="AG15" s="20">
        <v>14882.326546999926</v>
      </c>
      <c r="AH15" s="20">
        <v>163.14458252600133</v>
      </c>
      <c r="AI15" s="20">
        <v>67095.03995668047</v>
      </c>
      <c r="AJ15" s="26">
        <v>4.8997033906716636</v>
      </c>
      <c r="AK15" s="15"/>
      <c r="AL15" s="20">
        <v>13856.998417999986</v>
      </c>
      <c r="AM15" s="20">
        <v>247.40697221399967</v>
      </c>
      <c r="AN15" s="20">
        <v>72022.715803394443</v>
      </c>
      <c r="AO15" s="26">
        <v>5.2707873452729253</v>
      </c>
    </row>
    <row r="16" spans="2:41" ht="18.75">
      <c r="B16" s="5" t="s">
        <v>180</v>
      </c>
      <c r="C16" s="20">
        <v>7498.0401869999559</v>
      </c>
      <c r="D16" s="20">
        <v>211.37486305800078</v>
      </c>
      <c r="E16" s="20">
        <v>46721.849149470108</v>
      </c>
      <c r="F16" s="26">
        <v>3.2314495906588094</v>
      </c>
      <c r="G16" s="15"/>
      <c r="H16" s="20">
        <v>7936.1437939999478</v>
      </c>
      <c r="I16" s="20">
        <v>204.33910189700151</v>
      </c>
      <c r="J16" s="20">
        <v>47513.143874959133</v>
      </c>
      <c r="K16" s="26">
        <v>3.3147088168015473</v>
      </c>
      <c r="L16" s="15"/>
      <c r="M16" s="20">
        <v>8539.0023159999582</v>
      </c>
      <c r="N16" s="20">
        <v>204.14434308400129</v>
      </c>
      <c r="O16" s="20">
        <v>49550.705670916228</v>
      </c>
      <c r="P16" s="26">
        <v>3.5195413248841425</v>
      </c>
      <c r="Q16" s="15"/>
      <c r="R16" s="20">
        <v>9279.0534940000416</v>
      </c>
      <c r="S16" s="20">
        <v>203.05357649600137</v>
      </c>
      <c r="T16" s="20">
        <v>51966.787238617442</v>
      </c>
      <c r="U16" s="26">
        <v>3.7232712600524587</v>
      </c>
      <c r="V16" s="15"/>
      <c r="W16" s="20">
        <v>11763.562971999954</v>
      </c>
      <c r="X16" s="20">
        <v>203.72849881400199</v>
      </c>
      <c r="Y16" s="20">
        <v>60511.773640680127</v>
      </c>
      <c r="Z16" s="26">
        <v>4.4380795045875496</v>
      </c>
      <c r="AA16" s="15"/>
      <c r="AB16" s="20">
        <v>12033.620944000091</v>
      </c>
      <c r="AC16" s="20">
        <v>208.84244713800123</v>
      </c>
      <c r="AD16" s="20">
        <v>61944.64408166059</v>
      </c>
      <c r="AE16" s="26">
        <v>4.552154823292037</v>
      </c>
      <c r="AF16" s="15"/>
      <c r="AG16" s="20">
        <v>14237.198544999928</v>
      </c>
      <c r="AH16" s="20">
        <v>163.14458252600133</v>
      </c>
      <c r="AI16" s="20">
        <v>64893.772895936185</v>
      </c>
      <c r="AJ16" s="26">
        <v>4.7254758067771796</v>
      </c>
      <c r="AK16" s="15"/>
      <c r="AL16" s="20">
        <v>13142.127978999999</v>
      </c>
      <c r="AM16" s="20">
        <v>247.40697221399967</v>
      </c>
      <c r="AN16" s="20">
        <v>69583.477783665017</v>
      </c>
      <c r="AO16" s="26">
        <v>5.0642781472777108</v>
      </c>
    </row>
    <row r="17" spans="2:41" ht="18.75">
      <c r="B17" s="5" t="s">
        <v>181</v>
      </c>
      <c r="C17" s="20">
        <v>7303.7350479999623</v>
      </c>
      <c r="D17" s="20">
        <v>211.37486305800078</v>
      </c>
      <c r="E17" s="20">
        <v>46058.85281248267</v>
      </c>
      <c r="F17" s="26">
        <v>3.1762098143932436</v>
      </c>
      <c r="G17" s="15"/>
      <c r="H17" s="20">
        <v>7718.1623269999436</v>
      </c>
      <c r="I17" s="20">
        <v>204.33910189700151</v>
      </c>
      <c r="J17" s="20">
        <v>46769.360592149736</v>
      </c>
      <c r="K17" s="26">
        <v>3.2528525299039273</v>
      </c>
      <c r="L17" s="15"/>
      <c r="M17" s="20">
        <v>8288.2628579999691</v>
      </c>
      <c r="N17" s="20">
        <v>204.14434308400129</v>
      </c>
      <c r="O17" s="20">
        <v>48695.147536696146</v>
      </c>
      <c r="P17" s="26">
        <v>3.4464749627451936</v>
      </c>
      <c r="Q17" s="15"/>
      <c r="R17" s="20">
        <v>8990.481622999976</v>
      </c>
      <c r="S17" s="20">
        <v>203.05357649600137</v>
      </c>
      <c r="T17" s="20">
        <v>50982.139614703279</v>
      </c>
      <c r="U17" s="26">
        <v>3.6395810650928482</v>
      </c>
      <c r="V17" s="15"/>
      <c r="W17" s="20">
        <v>11347.23055799997</v>
      </c>
      <c r="X17" s="20">
        <v>203.72849881400199</v>
      </c>
      <c r="Y17" s="20">
        <v>59091.189157574219</v>
      </c>
      <c r="Z17" s="26">
        <v>4.3177733954810078</v>
      </c>
      <c r="AA17" s="15"/>
      <c r="AB17" s="20">
        <v>11602.536722000008</v>
      </c>
      <c r="AC17" s="20">
        <v>208.84244713800123</v>
      </c>
      <c r="AD17" s="20">
        <v>60473.724364405229</v>
      </c>
      <c r="AE17" s="26">
        <v>4.4273345990545581</v>
      </c>
      <c r="AF17" s="15"/>
      <c r="AG17" s="20">
        <v>13678.893852999956</v>
      </c>
      <c r="AH17" s="20">
        <v>163.14458252600133</v>
      </c>
      <c r="AI17" s="20">
        <v>62988.759124175398</v>
      </c>
      <c r="AJ17" s="26">
        <v>4.5753020790616974</v>
      </c>
      <c r="AK17" s="15"/>
      <c r="AL17" s="20">
        <v>12681.477022000003</v>
      </c>
      <c r="AM17" s="20">
        <v>247.40697221399967</v>
      </c>
      <c r="AN17" s="20">
        <v>68011.672227247051</v>
      </c>
      <c r="AO17" s="26">
        <v>4.9309942490941214</v>
      </c>
    </row>
    <row r="18" spans="2:41" ht="18.75">
      <c r="B18" s="5" t="s">
        <v>182</v>
      </c>
      <c r="C18" s="20">
        <v>6328.0833329999832</v>
      </c>
      <c r="D18" s="20">
        <v>211.37385831800083</v>
      </c>
      <c r="E18" s="20">
        <v>42729.692095662642</v>
      </c>
      <c r="F18" s="26">
        <v>2.9075592726519348</v>
      </c>
      <c r="G18" s="15"/>
      <c r="H18" s="20">
        <v>6645.8882919999614</v>
      </c>
      <c r="I18" s="20">
        <v>204.33862025400146</v>
      </c>
      <c r="J18" s="20">
        <v>43110.563302064897</v>
      </c>
      <c r="K18" s="26">
        <v>2.9644008399218102</v>
      </c>
      <c r="L18" s="15"/>
      <c r="M18" s="20">
        <v>7119.0301549999704</v>
      </c>
      <c r="N18" s="20">
        <v>204.14370860400089</v>
      </c>
      <c r="O18" s="20">
        <v>44705.498413481691</v>
      </c>
      <c r="P18" s="26">
        <v>3.126332394414844</v>
      </c>
      <c r="Q18" s="15"/>
      <c r="R18" s="20">
        <v>7675.8114240000132</v>
      </c>
      <c r="S18" s="20">
        <v>203.04688415600111</v>
      </c>
      <c r="T18" s="20">
        <v>46495.63160788751</v>
      </c>
      <c r="U18" s="26">
        <v>3.2831834498526256</v>
      </c>
      <c r="V18" s="15"/>
      <c r="W18" s="20">
        <v>9329.478199999965</v>
      </c>
      <c r="X18" s="20">
        <v>203.72802184400163</v>
      </c>
      <c r="Y18" s="20">
        <v>52206.287929748039</v>
      </c>
      <c r="Z18" s="26">
        <v>3.773034878801063</v>
      </c>
      <c r="AA18" s="15"/>
      <c r="AB18" s="20">
        <v>9226.4815980000112</v>
      </c>
      <c r="AC18" s="20">
        <v>208.84328032800119</v>
      </c>
      <c r="AD18" s="20">
        <v>52366.374952599879</v>
      </c>
      <c r="AE18" s="26">
        <v>3.7526090838669921</v>
      </c>
      <c r="AF18" s="15"/>
      <c r="AG18" s="20">
        <v>11304.487910999966</v>
      </c>
      <c r="AH18" s="20">
        <v>163.14451881600118</v>
      </c>
      <c r="AI18" s="20">
        <v>54886.947262239541</v>
      </c>
      <c r="AJ18" s="26">
        <v>4.000814425615788</v>
      </c>
      <c r="AK18" s="15"/>
      <c r="AL18" s="20">
        <v>9945.540869000044</v>
      </c>
      <c r="AM18" s="20">
        <v>247.39046211300004</v>
      </c>
      <c r="AN18" s="20">
        <v>58674.624032049811</v>
      </c>
      <c r="AO18" s="26">
        <v>4.1445482619229033</v>
      </c>
    </row>
    <row r="20" spans="2:41">
      <c r="B20" s="5" t="s">
        <v>73</v>
      </c>
      <c r="C20" s="97" t="s">
        <v>168</v>
      </c>
      <c r="D20" s="98"/>
      <c r="E20" s="98"/>
      <c r="F20" s="99"/>
      <c r="G20" s="13"/>
      <c r="H20" s="97" t="s">
        <v>169</v>
      </c>
      <c r="I20" s="98"/>
      <c r="J20" s="98"/>
      <c r="K20" s="99"/>
      <c r="L20" s="13"/>
      <c r="M20" s="97" t="s">
        <v>170</v>
      </c>
      <c r="N20" s="98"/>
      <c r="O20" s="98"/>
      <c r="P20" s="99"/>
      <c r="Q20" s="13"/>
      <c r="R20" s="97" t="s">
        <v>171</v>
      </c>
      <c r="S20" s="98"/>
      <c r="T20" s="98"/>
      <c r="U20" s="99"/>
      <c r="V20" s="13"/>
      <c r="W20" s="97" t="s">
        <v>172</v>
      </c>
      <c r="X20" s="98"/>
      <c r="Y20" s="98"/>
      <c r="Z20" s="99"/>
      <c r="AA20" s="13"/>
      <c r="AB20" s="97" t="s">
        <v>173</v>
      </c>
      <c r="AC20" s="98"/>
      <c r="AD20" s="98"/>
      <c r="AE20" s="99"/>
      <c r="AF20" s="13"/>
      <c r="AG20" s="97" t="s">
        <v>174</v>
      </c>
      <c r="AH20" s="98"/>
      <c r="AI20" s="98"/>
      <c r="AJ20" s="99"/>
      <c r="AK20" s="13"/>
      <c r="AL20" s="97" t="s">
        <v>175</v>
      </c>
      <c r="AM20" s="98"/>
      <c r="AN20" s="98"/>
      <c r="AO20" s="99"/>
    </row>
    <row r="21" spans="2:41">
      <c r="B21" s="5"/>
      <c r="C21" s="78" t="s">
        <v>184</v>
      </c>
      <c r="D21" s="78" t="s">
        <v>185</v>
      </c>
      <c r="E21" s="78" t="s">
        <v>186</v>
      </c>
      <c r="F21" s="78" t="s">
        <v>187</v>
      </c>
      <c r="G21" s="14"/>
      <c r="H21" s="78" t="s">
        <v>184</v>
      </c>
      <c r="I21" s="78" t="s">
        <v>185</v>
      </c>
      <c r="J21" s="78" t="s">
        <v>186</v>
      </c>
      <c r="K21" s="78" t="s">
        <v>187</v>
      </c>
      <c r="L21" s="14"/>
      <c r="M21" s="78" t="s">
        <v>184</v>
      </c>
      <c r="N21" s="78" t="s">
        <v>185</v>
      </c>
      <c r="O21" s="78" t="s">
        <v>186</v>
      </c>
      <c r="P21" s="78" t="s">
        <v>187</v>
      </c>
      <c r="Q21" s="14"/>
      <c r="R21" s="78" t="s">
        <v>184</v>
      </c>
      <c r="S21" s="78" t="s">
        <v>185</v>
      </c>
      <c r="T21" s="78" t="s">
        <v>186</v>
      </c>
      <c r="U21" s="78" t="s">
        <v>187</v>
      </c>
      <c r="V21" s="14"/>
      <c r="W21" s="78" t="s">
        <v>184</v>
      </c>
      <c r="X21" s="78" t="s">
        <v>185</v>
      </c>
      <c r="Y21" s="78" t="s">
        <v>186</v>
      </c>
      <c r="Z21" s="78" t="s">
        <v>187</v>
      </c>
      <c r="AA21" s="14"/>
      <c r="AB21" s="78" t="s">
        <v>184</v>
      </c>
      <c r="AC21" s="78" t="s">
        <v>185</v>
      </c>
      <c r="AD21" s="78" t="s">
        <v>186</v>
      </c>
      <c r="AE21" s="78" t="s">
        <v>187</v>
      </c>
      <c r="AF21" s="14"/>
      <c r="AG21" s="78" t="s">
        <v>184</v>
      </c>
      <c r="AH21" s="78" t="s">
        <v>185</v>
      </c>
      <c r="AI21" s="78" t="s">
        <v>186</v>
      </c>
      <c r="AJ21" s="78" t="s">
        <v>187</v>
      </c>
      <c r="AK21" s="14"/>
      <c r="AL21" s="78" t="s">
        <v>184</v>
      </c>
      <c r="AM21" s="78" t="s">
        <v>185</v>
      </c>
      <c r="AN21" s="78" t="s">
        <v>186</v>
      </c>
      <c r="AO21" s="78" t="s">
        <v>187</v>
      </c>
    </row>
    <row r="22" spans="2:41" ht="18.75">
      <c r="B22" s="5" t="s">
        <v>177</v>
      </c>
      <c r="C22" s="20">
        <v>7613.0791249999666</v>
      </c>
      <c r="D22" s="20">
        <v>211.37383667800094</v>
      </c>
      <c r="E22" s="20">
        <v>47114.275473377478</v>
      </c>
      <c r="F22" s="26">
        <v>3.2721005381176753</v>
      </c>
      <c r="G22" s="15"/>
      <c r="H22" s="20">
        <v>8296.5737050000062</v>
      </c>
      <c r="I22" s="20">
        <v>204.33627247500127</v>
      </c>
      <c r="J22" s="20">
        <v>48742.698249278852</v>
      </c>
      <c r="K22" s="26">
        <v>3.4267025220122664</v>
      </c>
      <c r="L22" s="15"/>
      <c r="M22" s="20">
        <v>8882.2422720000413</v>
      </c>
      <c r="N22" s="20">
        <v>204.14220281400162</v>
      </c>
      <c r="O22" s="20">
        <v>50721.674427382386</v>
      </c>
      <c r="P22" s="26">
        <v>3.6257741441362419</v>
      </c>
      <c r="Q22" s="15"/>
      <c r="R22" s="20">
        <v>9655.5752969999539</v>
      </c>
      <c r="S22" s="20">
        <v>203.04480406600109</v>
      </c>
      <c r="T22" s="20">
        <v>53250.65510050553</v>
      </c>
      <c r="U22" s="26">
        <v>3.8475314742502467</v>
      </c>
      <c r="V22" s="15"/>
      <c r="W22" s="20">
        <v>12157.966308000001</v>
      </c>
      <c r="X22" s="20">
        <v>203.7166434040015</v>
      </c>
      <c r="Y22" s="20">
        <v>61856.347498579271</v>
      </c>
      <c r="Z22" s="26">
        <v>4.5815512477608884</v>
      </c>
      <c r="AA22" s="15"/>
      <c r="AB22" s="20">
        <v>12333.454493999943</v>
      </c>
      <c r="AC22" s="20">
        <v>208.82986585800131</v>
      </c>
      <c r="AD22" s="20">
        <v>62966.460002957101</v>
      </c>
      <c r="AE22" s="26">
        <v>4.6631085957439105</v>
      </c>
      <c r="AF22" s="15"/>
      <c r="AG22" s="20">
        <v>15736.711121000042</v>
      </c>
      <c r="AH22" s="20">
        <v>163.14453167000136</v>
      </c>
      <c r="AI22" s="20">
        <v>70010.314651409222</v>
      </c>
      <c r="AJ22" s="26">
        <v>5.2165179135990103</v>
      </c>
      <c r="AK22" s="15"/>
      <c r="AL22" s="20">
        <v>12961.771670999942</v>
      </c>
      <c r="AM22" s="20">
        <v>247.40269086299938</v>
      </c>
      <c r="AN22" s="20">
        <v>68967.648675785676</v>
      </c>
      <c r="AO22" s="26">
        <v>5.022515320835411</v>
      </c>
    </row>
    <row r="23" spans="2:41" ht="18.75">
      <c r="B23" s="5" t="s">
        <v>178</v>
      </c>
      <c r="C23" s="20">
        <v>7270.6141449999513</v>
      </c>
      <c r="D23" s="20">
        <v>211.37413380800092</v>
      </c>
      <c r="E23" s="20">
        <v>45945.766729520226</v>
      </c>
      <c r="F23" s="26">
        <v>3.1637552936540563</v>
      </c>
      <c r="G23" s="15"/>
      <c r="H23" s="20">
        <v>7887.1138670000337</v>
      </c>
      <c r="I23" s="20">
        <v>204.33629001500171</v>
      </c>
      <c r="J23" s="20">
        <v>47345.565711645671</v>
      </c>
      <c r="K23" s="26">
        <v>3.2959969849041904</v>
      </c>
      <c r="L23" s="15"/>
      <c r="M23" s="20">
        <v>8396.579983000016</v>
      </c>
      <c r="N23" s="20">
        <v>204.14229615400131</v>
      </c>
      <c r="O23" s="20">
        <v>49064.536038593804</v>
      </c>
      <c r="P23" s="26">
        <v>3.4709933938562534</v>
      </c>
      <c r="Q23" s="15"/>
      <c r="R23" s="20">
        <v>9110.0191099999192</v>
      </c>
      <c r="S23" s="20">
        <v>203.04499500600099</v>
      </c>
      <c r="T23" s="20">
        <v>51389.16010659522</v>
      </c>
      <c r="U23" s="26">
        <v>3.6684181326821403</v>
      </c>
      <c r="V23" s="15"/>
      <c r="W23" s="20">
        <v>11402.029579000044</v>
      </c>
      <c r="X23" s="20">
        <v>203.7165470740018</v>
      </c>
      <c r="Y23" s="20">
        <v>59276.975915089388</v>
      </c>
      <c r="Z23" s="26">
        <v>4.3303063758687559</v>
      </c>
      <c r="AA23" s="15"/>
      <c r="AB23" s="20">
        <v>11487.964056999946</v>
      </c>
      <c r="AC23" s="20">
        <v>208.84239278800146</v>
      </c>
      <c r="AD23" s="20">
        <v>60082.78095625194</v>
      </c>
      <c r="AE23" s="26">
        <v>4.3904378771356161</v>
      </c>
      <c r="AF23" s="15"/>
      <c r="AG23" s="20">
        <v>14132.991453000013</v>
      </c>
      <c r="AH23" s="20">
        <v>163.14460386000172</v>
      </c>
      <c r="AI23" s="20">
        <v>64538.205842439638</v>
      </c>
      <c r="AJ23" s="26">
        <v>4.7086883422746553</v>
      </c>
      <c r="AK23" s="15"/>
      <c r="AL23" s="20">
        <v>12739.181991999969</v>
      </c>
      <c r="AM23" s="20">
        <v>247.40179694299948</v>
      </c>
      <c r="AN23" s="20">
        <v>68208.052136482729</v>
      </c>
      <c r="AO23" s="26">
        <v>4.9482157902848032</v>
      </c>
    </row>
    <row r="24" spans="2:41" ht="18.75">
      <c r="B24" s="5" t="s">
        <v>179</v>
      </c>
      <c r="C24" s="20">
        <v>7087.1118939999633</v>
      </c>
      <c r="D24" s="20">
        <v>211.37413380800092</v>
      </c>
      <c r="E24" s="20">
        <v>45319.631358793122</v>
      </c>
      <c r="F24" s="26">
        <v>3.1122487270665746</v>
      </c>
      <c r="G24" s="15"/>
      <c r="H24" s="20">
        <v>7662.8146030000098</v>
      </c>
      <c r="I24" s="20">
        <v>204.33629001500171</v>
      </c>
      <c r="J24" s="20">
        <v>46580.225220980625</v>
      </c>
      <c r="K24" s="26">
        <v>3.2329875320610495</v>
      </c>
      <c r="L24" s="15"/>
      <c r="M24" s="20">
        <v>8142.3111660000168</v>
      </c>
      <c r="N24" s="20">
        <v>204.14229615400131</v>
      </c>
      <c r="O24" s="20">
        <v>48196.935237355428</v>
      </c>
      <c r="P24" s="26">
        <v>3.3975020295261742</v>
      </c>
      <c r="Q24" s="15"/>
      <c r="R24" s="20">
        <v>8817.713629999922</v>
      </c>
      <c r="S24" s="20">
        <v>203.04499500600099</v>
      </c>
      <c r="T24" s="20">
        <v>50391.772886068029</v>
      </c>
      <c r="U24" s="26">
        <v>3.5842704475949652</v>
      </c>
      <c r="V24" s="15"/>
      <c r="W24" s="20">
        <v>10988.326984000045</v>
      </c>
      <c r="X24" s="20">
        <v>203.7165470740018</v>
      </c>
      <c r="Y24" s="20">
        <v>57865.364742586091</v>
      </c>
      <c r="Z24" s="26">
        <v>4.211186244880766</v>
      </c>
      <c r="AA24" s="15"/>
      <c r="AB24" s="20">
        <v>11077.200321999919</v>
      </c>
      <c r="AC24" s="20">
        <v>208.84239278800146</v>
      </c>
      <c r="AD24" s="20">
        <v>58681.197585508948</v>
      </c>
      <c r="AE24" s="26">
        <v>4.2723175335965102</v>
      </c>
      <c r="AF24" s="15"/>
      <c r="AG24" s="20">
        <v>13517.818746000079</v>
      </c>
      <c r="AH24" s="20">
        <v>163.14460386000172</v>
      </c>
      <c r="AI24" s="20">
        <v>62439.150441976883</v>
      </c>
      <c r="AJ24" s="26">
        <v>4.542825708412761</v>
      </c>
      <c r="AK24" s="15"/>
      <c r="AL24" s="20">
        <v>12345.954691999956</v>
      </c>
      <c r="AM24" s="20">
        <v>247.40179694299948</v>
      </c>
      <c r="AN24" s="20">
        <v>66866.305537060689</v>
      </c>
      <c r="AO24" s="26">
        <v>4.8343510179193103</v>
      </c>
    </row>
    <row r="25" spans="2:41" ht="18.75">
      <c r="B25" s="5" t="s">
        <v>180</v>
      </c>
      <c r="C25" s="20">
        <v>6880.2047279999633</v>
      </c>
      <c r="D25" s="20">
        <v>211.37413380800092</v>
      </c>
      <c r="E25" s="20">
        <v>44613.635141397885</v>
      </c>
      <c r="F25" s="26">
        <v>3.0528257264881469</v>
      </c>
      <c r="G25" s="15"/>
      <c r="H25" s="20">
        <v>7427.01320700001</v>
      </c>
      <c r="I25" s="20">
        <v>204.33629001500171</v>
      </c>
      <c r="J25" s="20">
        <v>45775.637845633188</v>
      </c>
      <c r="K25" s="26">
        <v>3.1658025282120525</v>
      </c>
      <c r="L25" s="15"/>
      <c r="M25" s="20">
        <v>7876.9382939999705</v>
      </c>
      <c r="N25" s="20">
        <v>204.14229615400131</v>
      </c>
      <c r="O25" s="20">
        <v>47291.44584588919</v>
      </c>
      <c r="P25" s="26">
        <v>3.3202440680354233</v>
      </c>
      <c r="Q25" s="15"/>
      <c r="R25" s="20">
        <v>8510.187373999981</v>
      </c>
      <c r="S25" s="20">
        <v>203.04499500600099</v>
      </c>
      <c r="T25" s="20">
        <v>49342.450246920387</v>
      </c>
      <c r="U25" s="26">
        <v>3.4949041225533137</v>
      </c>
      <c r="V25" s="15"/>
      <c r="W25" s="20">
        <v>10543.344284000004</v>
      </c>
      <c r="X25" s="20">
        <v>203.7165470740018</v>
      </c>
      <c r="Y25" s="20">
        <v>56347.02147260795</v>
      </c>
      <c r="Z25" s="26">
        <v>4.0823766628495282</v>
      </c>
      <c r="AA25" s="15"/>
      <c r="AB25" s="20">
        <v>10615.002487999998</v>
      </c>
      <c r="AC25" s="20">
        <v>208.84239278800146</v>
      </c>
      <c r="AD25" s="20">
        <v>57104.113868204462</v>
      </c>
      <c r="AE25" s="26">
        <v>4.1376313800174103</v>
      </c>
      <c r="AF25" s="15"/>
      <c r="AG25" s="20">
        <v>12958.911934000011</v>
      </c>
      <c r="AH25" s="20">
        <v>163.14460386000172</v>
      </c>
      <c r="AI25" s="20">
        <v>60532.082152478972</v>
      </c>
      <c r="AJ25" s="26">
        <v>4.39150142467766</v>
      </c>
      <c r="AK25" s="15"/>
      <c r="AL25" s="20">
        <v>11736.059453000011</v>
      </c>
      <c r="AM25" s="20">
        <v>247.40179694299948</v>
      </c>
      <c r="AN25" s="20">
        <v>64785.257596259406</v>
      </c>
      <c r="AO25" s="26">
        <v>4.6582925377857851</v>
      </c>
    </row>
    <row r="26" spans="2:41" ht="18.75">
      <c r="B26" s="5" t="s">
        <v>181</v>
      </c>
      <c r="C26" s="20">
        <v>6721.7878199999723</v>
      </c>
      <c r="D26" s="20">
        <v>211.37413380800092</v>
      </c>
      <c r="E26" s="20">
        <v>44073.094472934798</v>
      </c>
      <c r="F26" s="26">
        <v>3.0079263812060164</v>
      </c>
      <c r="G26" s="15"/>
      <c r="H26" s="20">
        <v>7238.8870740000293</v>
      </c>
      <c r="I26" s="20">
        <v>204.33629001500171</v>
      </c>
      <c r="J26" s="20">
        <v>45133.725142178635</v>
      </c>
      <c r="K26" s="26">
        <v>3.1126505343425799</v>
      </c>
      <c r="L26" s="15"/>
      <c r="M26" s="20">
        <v>7664.2990060000084</v>
      </c>
      <c r="N26" s="20">
        <v>204.14229615400131</v>
      </c>
      <c r="O26" s="20">
        <v>46565.890825733004</v>
      </c>
      <c r="P26" s="26">
        <v>3.258605446086527</v>
      </c>
      <c r="Q26" s="15"/>
      <c r="R26" s="20">
        <v>8264.9473590000107</v>
      </c>
      <c r="S26" s="20">
        <v>203.04499500600099</v>
      </c>
      <c r="T26" s="20">
        <v>48505.656982138389</v>
      </c>
      <c r="U26" s="26">
        <v>3.4240359134960241</v>
      </c>
      <c r="V26" s="15"/>
      <c r="W26" s="20">
        <v>10193.117167999992</v>
      </c>
      <c r="X26" s="20">
        <v>203.7165470740018</v>
      </c>
      <c r="Y26" s="20">
        <v>55151.997521019672</v>
      </c>
      <c r="Z26" s="26">
        <v>3.9813135124122945</v>
      </c>
      <c r="AA26" s="15"/>
      <c r="AB26" s="20">
        <v>10260.699617999977</v>
      </c>
      <c r="AC26" s="20">
        <v>208.84239278800146</v>
      </c>
      <c r="AD26" s="20">
        <v>55895.182873362588</v>
      </c>
      <c r="AE26" s="26">
        <v>4.0351752361545783</v>
      </c>
      <c r="AF26" s="15"/>
      <c r="AG26" s="20">
        <v>12471.235050000074</v>
      </c>
      <c r="AH26" s="20">
        <v>163.14460386000172</v>
      </c>
      <c r="AI26" s="20">
        <v>58868.060349507425</v>
      </c>
      <c r="AJ26" s="26">
        <v>4.2598105443460152</v>
      </c>
      <c r="AK26" s="15"/>
      <c r="AL26" s="20">
        <v>11342.949728000052</v>
      </c>
      <c r="AM26" s="20">
        <v>247.40179694299948</v>
      </c>
      <c r="AN26" s="20">
        <v>63443.912179198051</v>
      </c>
      <c r="AO26" s="26">
        <v>4.5446375669845365</v>
      </c>
    </row>
    <row r="27" spans="2:41" ht="18.75">
      <c r="B27" s="5" t="s">
        <v>182</v>
      </c>
      <c r="C27" s="20">
        <v>6003.453669999969</v>
      </c>
      <c r="D27" s="20">
        <v>211.37359551800066</v>
      </c>
      <c r="E27" s="20">
        <v>41621.983957353761</v>
      </c>
      <c r="F27" s="26">
        <v>2.8124812318693388</v>
      </c>
      <c r="G27" s="15"/>
      <c r="H27" s="20">
        <v>6337.7136090000304</v>
      </c>
      <c r="I27" s="20">
        <v>204.33342289400198</v>
      </c>
      <c r="J27" s="20">
        <v>42058.508403213564</v>
      </c>
      <c r="K27" s="26">
        <v>2.8719917376508546</v>
      </c>
      <c r="L27" s="15"/>
      <c r="M27" s="20">
        <v>6736.0245920000325</v>
      </c>
      <c r="N27" s="20">
        <v>204.14167099400117</v>
      </c>
      <c r="O27" s="20">
        <v>43398.426050747104</v>
      </c>
      <c r="P27" s="26">
        <v>3.0079034574473416</v>
      </c>
      <c r="Q27" s="15"/>
      <c r="R27" s="20">
        <v>7159.7507010000263</v>
      </c>
      <c r="S27" s="20">
        <v>203.044807558001</v>
      </c>
      <c r="T27" s="20">
        <v>44734.552512710332</v>
      </c>
      <c r="U27" s="26">
        <v>3.1242795574204738</v>
      </c>
      <c r="V27" s="15"/>
      <c r="W27" s="20">
        <v>8588.7243080000317</v>
      </c>
      <c r="X27" s="20">
        <v>203.71654784400172</v>
      </c>
      <c r="Y27" s="20">
        <v>49677.584544699399</v>
      </c>
      <c r="Z27" s="26">
        <v>3.5531489274999695</v>
      </c>
      <c r="AA27" s="15"/>
      <c r="AB27" s="20">
        <v>8572.8750479999562</v>
      </c>
      <c r="AC27" s="20">
        <v>208.82638705800113</v>
      </c>
      <c r="AD27" s="20">
        <v>50134.488572082686</v>
      </c>
      <c r="AE27" s="26">
        <v>3.570525379198688</v>
      </c>
      <c r="AF27" s="15"/>
      <c r="AG27" s="20">
        <v>10591.933519000095</v>
      </c>
      <c r="AH27" s="20">
        <v>163.14448053000157</v>
      </c>
      <c r="AI27" s="20">
        <v>52455.608090521142</v>
      </c>
      <c r="AJ27" s="26">
        <v>3.8131785928658974</v>
      </c>
      <c r="AK27" s="15"/>
      <c r="AL27" s="20">
        <v>9020.9574700000139</v>
      </c>
      <c r="AM27" s="20">
        <v>247.40000920299957</v>
      </c>
      <c r="AN27" s="20">
        <v>55520.770741985805</v>
      </c>
      <c r="AO27" s="26">
        <v>3.8767466299871876</v>
      </c>
    </row>
    <row r="29" spans="2:41">
      <c r="B29" s="5" t="s">
        <v>183</v>
      </c>
      <c r="C29" s="97" t="s">
        <v>168</v>
      </c>
      <c r="D29" s="98"/>
      <c r="E29" s="98"/>
      <c r="F29" s="99"/>
      <c r="G29" s="13"/>
      <c r="H29" s="97" t="s">
        <v>169</v>
      </c>
      <c r="I29" s="98"/>
      <c r="J29" s="98"/>
      <c r="K29" s="99"/>
      <c r="L29" s="13"/>
      <c r="M29" s="97" t="s">
        <v>170</v>
      </c>
      <c r="N29" s="98"/>
      <c r="O29" s="98"/>
      <c r="P29" s="99"/>
      <c r="Q29" s="13"/>
      <c r="R29" s="97" t="s">
        <v>171</v>
      </c>
      <c r="S29" s="98"/>
      <c r="T29" s="98"/>
      <c r="U29" s="99"/>
      <c r="V29" s="13"/>
      <c r="W29" s="97" t="s">
        <v>172</v>
      </c>
      <c r="X29" s="98"/>
      <c r="Y29" s="98"/>
      <c r="Z29" s="99"/>
      <c r="AA29" s="13"/>
      <c r="AB29" s="97" t="s">
        <v>173</v>
      </c>
      <c r="AC29" s="98"/>
      <c r="AD29" s="98"/>
      <c r="AE29" s="99"/>
      <c r="AF29" s="13"/>
      <c r="AG29" s="97" t="s">
        <v>174</v>
      </c>
      <c r="AH29" s="98"/>
      <c r="AI29" s="98"/>
      <c r="AJ29" s="99"/>
      <c r="AK29" s="13"/>
      <c r="AL29" s="97" t="s">
        <v>175</v>
      </c>
      <c r="AM29" s="98"/>
      <c r="AN29" s="98"/>
      <c r="AO29" s="99"/>
    </row>
    <row r="30" spans="2:41">
      <c r="B30" s="5"/>
      <c r="C30" s="78" t="s">
        <v>184</v>
      </c>
      <c r="D30" s="78" t="s">
        <v>185</v>
      </c>
      <c r="E30" s="78" t="s">
        <v>186</v>
      </c>
      <c r="F30" s="78" t="s">
        <v>187</v>
      </c>
      <c r="G30" s="14"/>
      <c r="H30" s="78" t="s">
        <v>184</v>
      </c>
      <c r="I30" s="78" t="s">
        <v>185</v>
      </c>
      <c r="J30" s="78" t="s">
        <v>186</v>
      </c>
      <c r="K30" s="78" t="s">
        <v>187</v>
      </c>
      <c r="L30" s="14"/>
      <c r="M30" s="78" t="s">
        <v>184</v>
      </c>
      <c r="N30" s="78" t="s">
        <v>185</v>
      </c>
      <c r="O30" s="78" t="s">
        <v>186</v>
      </c>
      <c r="P30" s="78" t="s">
        <v>187</v>
      </c>
      <c r="Q30" s="14"/>
      <c r="R30" s="23" t="s">
        <v>184</v>
      </c>
      <c r="S30" s="23" t="s">
        <v>185</v>
      </c>
      <c r="T30" s="23" t="s">
        <v>186</v>
      </c>
      <c r="U30" s="23" t="s">
        <v>187</v>
      </c>
      <c r="V30" s="14"/>
      <c r="W30" s="78" t="s">
        <v>184</v>
      </c>
      <c r="X30" s="78" t="s">
        <v>185</v>
      </c>
      <c r="Y30" s="78" t="s">
        <v>186</v>
      </c>
      <c r="Z30" s="78" t="s">
        <v>187</v>
      </c>
      <c r="AA30" s="14"/>
      <c r="AB30" s="78" t="s">
        <v>184</v>
      </c>
      <c r="AC30" s="78" t="s">
        <v>185</v>
      </c>
      <c r="AD30" s="78" t="s">
        <v>186</v>
      </c>
      <c r="AE30" s="78" t="s">
        <v>187</v>
      </c>
      <c r="AF30" s="14"/>
      <c r="AG30" s="78" t="s">
        <v>184</v>
      </c>
      <c r="AH30" s="78" t="s">
        <v>185</v>
      </c>
      <c r="AI30" s="78" t="s">
        <v>186</v>
      </c>
      <c r="AJ30" s="78" t="s">
        <v>187</v>
      </c>
      <c r="AK30" s="14"/>
      <c r="AL30" s="78" t="s">
        <v>184</v>
      </c>
      <c r="AM30" s="78" t="s">
        <v>185</v>
      </c>
      <c r="AN30" s="78" t="s">
        <v>186</v>
      </c>
      <c r="AO30" s="78" t="s">
        <v>187</v>
      </c>
    </row>
    <row r="31" spans="2:41" ht="18.75">
      <c r="B31" s="5" t="s">
        <v>177</v>
      </c>
      <c r="C31" s="20">
        <v>7999.819443000014</v>
      </c>
      <c r="D31" s="20">
        <v>206.09108157500171</v>
      </c>
      <c r="E31" s="20">
        <v>47905.612071738236</v>
      </c>
      <c r="F31" s="26">
        <v>3.4000681305189562</v>
      </c>
      <c r="G31" s="15"/>
      <c r="H31" s="20">
        <v>8474.8818039999878</v>
      </c>
      <c r="I31" s="20">
        <v>199.77114746200169</v>
      </c>
      <c r="J31" s="20">
        <v>48894.597944900685</v>
      </c>
      <c r="K31" s="26">
        <v>3.5108281240717054</v>
      </c>
      <c r="L31" s="15"/>
      <c r="M31" s="20">
        <v>9249.8970740000259</v>
      </c>
      <c r="N31" s="20">
        <v>199.69611892800225</v>
      </c>
      <c r="O31" s="20">
        <v>51531.555694878669</v>
      </c>
      <c r="P31" s="26">
        <v>3.7571675680981844</v>
      </c>
      <c r="Q31" s="15"/>
      <c r="R31" s="20">
        <v>9980.0756509999901</v>
      </c>
      <c r="S31" s="20">
        <v>198.81455134600202</v>
      </c>
      <c r="T31" s="20">
        <v>53934.870466403299</v>
      </c>
      <c r="U31" s="26">
        <v>3.9765969140684585</v>
      </c>
      <c r="V31" s="15"/>
      <c r="W31" s="20">
        <v>12691.448364000024</v>
      </c>
      <c r="X31" s="20">
        <v>199.90994388400185</v>
      </c>
      <c r="Y31" s="20">
        <v>63295.993009139223</v>
      </c>
      <c r="Z31" s="26">
        <v>4.7699521951433139</v>
      </c>
      <c r="AA31" s="15"/>
      <c r="AB31" s="20">
        <v>13150.151955000054</v>
      </c>
      <c r="AC31" s="20">
        <v>204.57076779300218</v>
      </c>
      <c r="AD31" s="20">
        <v>65327.236271034097</v>
      </c>
      <c r="AE31" s="26">
        <v>4.9210587962654655</v>
      </c>
      <c r="AF31" s="15"/>
      <c r="AG31" s="20">
        <v>15551.910391999974</v>
      </c>
      <c r="AH31" s="20">
        <v>163.38800643000096</v>
      </c>
      <c r="AI31" s="20">
        <v>69404.09616795888</v>
      </c>
      <c r="AJ31" s="26">
        <v>5.3086740310172402</v>
      </c>
      <c r="AK31" s="15"/>
      <c r="AL31" s="20">
        <v>14727.318610999993</v>
      </c>
      <c r="AM31" s="20">
        <v>239.22623778000153</v>
      </c>
      <c r="AN31" s="20">
        <v>74174.296703337663</v>
      </c>
      <c r="AO31" s="26">
        <v>5.4197797964400802</v>
      </c>
    </row>
    <row r="32" spans="2:41" ht="18.75">
      <c r="B32" s="5" t="s">
        <v>178</v>
      </c>
      <c r="C32" s="20">
        <v>7660.802003000028</v>
      </c>
      <c r="D32" s="20">
        <v>206.09108277500175</v>
      </c>
      <c r="E32" s="20">
        <v>46748.837224016694</v>
      </c>
      <c r="F32" s="26">
        <v>3.2948100779832585</v>
      </c>
      <c r="G32" s="15"/>
      <c r="H32" s="20">
        <v>8044.6537230000285</v>
      </c>
      <c r="I32" s="20">
        <v>199.77114738200169</v>
      </c>
      <c r="J32" s="20">
        <v>47426.599492597481</v>
      </c>
      <c r="K32" s="26">
        <v>3.3745955938637398</v>
      </c>
      <c r="L32" s="15"/>
      <c r="M32" s="20">
        <v>8768.9509200000393</v>
      </c>
      <c r="N32" s="20">
        <v>199.69611902800239</v>
      </c>
      <c r="O32" s="20">
        <v>49890.500094969175</v>
      </c>
      <c r="P32" s="26">
        <v>3.6104545574748399</v>
      </c>
      <c r="Q32" s="15"/>
      <c r="R32" s="20">
        <v>9415.9347939999807</v>
      </c>
      <c r="S32" s="20">
        <v>198.81455141600188</v>
      </c>
      <c r="T32" s="20">
        <v>52009.942889599282</v>
      </c>
      <c r="U32" s="26">
        <v>3.7971120701559506</v>
      </c>
      <c r="V32" s="15"/>
      <c r="W32" s="20">
        <v>11944.286912999929</v>
      </c>
      <c r="X32" s="20">
        <v>199.90994325400183</v>
      </c>
      <c r="Y32" s="20">
        <v>60746.573472723765</v>
      </c>
      <c r="Z32" s="26">
        <v>4.5437952842897706</v>
      </c>
      <c r="AA32" s="15"/>
      <c r="AB32" s="20">
        <v>12253.223913000003</v>
      </c>
      <c r="AC32" s="20">
        <v>204.5707677530022</v>
      </c>
      <c r="AD32" s="20">
        <v>62266.792217804054</v>
      </c>
      <c r="AE32" s="26">
        <v>4.6389154360561724</v>
      </c>
      <c r="AF32" s="15"/>
      <c r="AG32" s="20">
        <v>14096.89099699996</v>
      </c>
      <c r="AH32" s="20">
        <v>163.38800586100106</v>
      </c>
      <c r="AI32" s="20">
        <v>64439.366232603548</v>
      </c>
      <c r="AJ32" s="26">
        <v>4.8646519235061714</v>
      </c>
      <c r="AK32" s="15"/>
      <c r="AL32" s="20">
        <v>14161.606234999994</v>
      </c>
      <c r="AM32" s="20">
        <v>239.22623674000144</v>
      </c>
      <c r="AN32" s="20">
        <v>72244.006772693028</v>
      </c>
      <c r="AO32" s="26">
        <v>5.2572063257591246</v>
      </c>
    </row>
    <row r="33" spans="2:41" ht="18.75">
      <c r="B33" s="5" t="s">
        <v>179</v>
      </c>
      <c r="C33" s="20">
        <v>7504.0942140000398</v>
      </c>
      <c r="D33" s="20">
        <v>206.09108277500175</v>
      </c>
      <c r="E33" s="20">
        <v>46214.128308858271</v>
      </c>
      <c r="F33" s="26">
        <v>3.2474750489018547</v>
      </c>
      <c r="G33" s="15"/>
      <c r="H33" s="20">
        <v>7859.050209999994</v>
      </c>
      <c r="I33" s="20">
        <v>199.77114738200169</v>
      </c>
      <c r="J33" s="20">
        <v>46793.294321749549</v>
      </c>
      <c r="K33" s="26">
        <v>3.3184674441952531</v>
      </c>
      <c r="L33" s="15"/>
      <c r="M33" s="20">
        <v>8542.6148290000365</v>
      </c>
      <c r="N33" s="20">
        <v>199.69611902800239</v>
      </c>
      <c r="O33" s="20">
        <v>49118.209665424423</v>
      </c>
      <c r="P33" s="26">
        <v>3.5407759977418451</v>
      </c>
      <c r="Q33" s="15"/>
      <c r="R33" s="20">
        <v>9155.3083179999776</v>
      </c>
      <c r="S33" s="20">
        <v>198.81455141600188</v>
      </c>
      <c r="T33" s="20">
        <v>51120.648865780633</v>
      </c>
      <c r="U33" s="26">
        <v>3.7174082600163527</v>
      </c>
      <c r="V33" s="15"/>
      <c r="W33" s="20">
        <v>11552.256072999913</v>
      </c>
      <c r="X33" s="20">
        <v>199.90994325400183</v>
      </c>
      <c r="Y33" s="20">
        <v>59408.909362326107</v>
      </c>
      <c r="Z33" s="26">
        <v>4.4252093048887051</v>
      </c>
      <c r="AA33" s="15"/>
      <c r="AB33" s="20">
        <v>11857.942698999959</v>
      </c>
      <c r="AC33" s="20">
        <v>204.5707677530022</v>
      </c>
      <c r="AD33" s="20">
        <v>60918.037376265944</v>
      </c>
      <c r="AE33" s="26">
        <v>4.5211963503263712</v>
      </c>
      <c r="AF33" s="15"/>
      <c r="AG33" s="20">
        <v>13530.089814000023</v>
      </c>
      <c r="AH33" s="20">
        <v>163.38800586100106</v>
      </c>
      <c r="AI33" s="20">
        <v>62505.361244042142</v>
      </c>
      <c r="AJ33" s="26">
        <v>4.7019597326685094</v>
      </c>
      <c r="AK33" s="15"/>
      <c r="AL33" s="20">
        <v>13749.494446999986</v>
      </c>
      <c r="AM33" s="20">
        <v>239.22623674000144</v>
      </c>
      <c r="AN33" s="20">
        <v>70837.823656386681</v>
      </c>
      <c r="AO33" s="26">
        <v>5.1394280271809025</v>
      </c>
    </row>
    <row r="34" spans="2:41" ht="18.75">
      <c r="B34" s="5" t="s">
        <v>180</v>
      </c>
      <c r="C34" s="20">
        <v>7306.2004410000409</v>
      </c>
      <c r="D34" s="20">
        <v>206.09108277500175</v>
      </c>
      <c r="E34" s="20">
        <v>45538.887050254052</v>
      </c>
      <c r="F34" s="26">
        <v>3.1876011013007011</v>
      </c>
      <c r="G34" s="15"/>
      <c r="H34" s="20">
        <v>7648.1890129999656</v>
      </c>
      <c r="I34" s="20">
        <v>199.77114738200169</v>
      </c>
      <c r="J34" s="20">
        <v>46073.80639701787</v>
      </c>
      <c r="K34" s="26">
        <v>3.2549703215096475</v>
      </c>
      <c r="L34" s="15"/>
      <c r="M34" s="20">
        <v>8286.8380730000481</v>
      </c>
      <c r="N34" s="20">
        <v>199.69611902800239</v>
      </c>
      <c r="O34" s="20">
        <v>48245.463565206621</v>
      </c>
      <c r="P34" s="26">
        <v>3.4629165826763466</v>
      </c>
      <c r="Q34" s="15"/>
      <c r="R34" s="20">
        <v>8860.7751090000256</v>
      </c>
      <c r="S34" s="20">
        <v>198.81455141600188</v>
      </c>
      <c r="T34" s="20">
        <v>50115.660322023541</v>
      </c>
      <c r="U34" s="26">
        <v>3.6280585144911308</v>
      </c>
      <c r="V34" s="15"/>
      <c r="W34" s="20">
        <v>11099.471257999918</v>
      </c>
      <c r="X34" s="20">
        <v>199.90994325400183</v>
      </c>
      <c r="Y34" s="20">
        <v>57863.944183672022</v>
      </c>
      <c r="Z34" s="26">
        <v>4.2896530361940064</v>
      </c>
      <c r="AA34" s="15"/>
      <c r="AB34" s="20">
        <v>11369.769045000008</v>
      </c>
      <c r="AC34" s="20">
        <v>204.5707677530022</v>
      </c>
      <c r="AD34" s="20">
        <v>59252.320524506547</v>
      </c>
      <c r="AE34" s="26">
        <v>4.3761774847848383</v>
      </c>
      <c r="AF34" s="15"/>
      <c r="AG34" s="20">
        <v>13005.415915999974</v>
      </c>
      <c r="AH34" s="20">
        <v>163.38800586100106</v>
      </c>
      <c r="AI34" s="20">
        <v>60715.100449720259</v>
      </c>
      <c r="AJ34" s="26">
        <v>4.5509869397181371</v>
      </c>
      <c r="AK34" s="15"/>
      <c r="AL34" s="20">
        <v>13074.330876999928</v>
      </c>
      <c r="AM34" s="20">
        <v>239.22623674000144</v>
      </c>
      <c r="AN34" s="20">
        <v>68534.07103264668</v>
      </c>
      <c r="AO34" s="26">
        <v>4.9487519901874304</v>
      </c>
    </row>
    <row r="35" spans="2:41" ht="18.75">
      <c r="B35" s="5" t="s">
        <v>181</v>
      </c>
      <c r="C35" s="20">
        <v>7164.0862540000362</v>
      </c>
      <c r="D35" s="20">
        <v>206.09108277500175</v>
      </c>
      <c r="E35" s="20">
        <v>45053.973548223861</v>
      </c>
      <c r="F35" s="26">
        <v>3.1446424936187394</v>
      </c>
      <c r="G35" s="15"/>
      <c r="H35" s="20">
        <v>7487.4474089999903</v>
      </c>
      <c r="I35" s="20">
        <v>199.77114738200169</v>
      </c>
      <c r="J35" s="20">
        <v>45525.333540345397</v>
      </c>
      <c r="K35" s="26">
        <v>3.2064473109417859</v>
      </c>
      <c r="L35" s="15"/>
      <c r="M35" s="20">
        <v>8091.2581330000303</v>
      </c>
      <c r="N35" s="20">
        <v>199.69611902800239</v>
      </c>
      <c r="O35" s="20">
        <v>47578.117428734964</v>
      </c>
      <c r="P35" s="26">
        <v>3.402990775137372</v>
      </c>
      <c r="Q35" s="15"/>
      <c r="R35" s="20">
        <v>8635.5628640000032</v>
      </c>
      <c r="S35" s="20">
        <v>198.81455141600188</v>
      </c>
      <c r="T35" s="20">
        <v>49347.204612369154</v>
      </c>
      <c r="U35" s="26">
        <v>3.5594179319522605</v>
      </c>
      <c r="V35" s="15"/>
      <c r="W35" s="20">
        <v>10757.568271999986</v>
      </c>
      <c r="X35" s="20">
        <v>199.90994325400183</v>
      </c>
      <c r="Y35" s="20">
        <v>56697.323329022212</v>
      </c>
      <c r="Z35" s="26">
        <v>4.1866836055848315</v>
      </c>
      <c r="AA35" s="15"/>
      <c r="AB35" s="20">
        <v>11014.841308000003</v>
      </c>
      <c r="AC35" s="20">
        <v>204.5707677530022</v>
      </c>
      <c r="AD35" s="20">
        <v>58041.257395979352</v>
      </c>
      <c r="AE35" s="26">
        <v>4.2705935468562997</v>
      </c>
      <c r="AF35" s="15"/>
      <c r="AG35" s="20">
        <v>12552.955649999943</v>
      </c>
      <c r="AH35" s="20">
        <v>163.38800586100106</v>
      </c>
      <c r="AI35" s="20">
        <v>59171.242677690912</v>
      </c>
      <c r="AJ35" s="26">
        <v>4.4209947266233662</v>
      </c>
      <c r="AK35" s="15"/>
      <c r="AL35" s="20">
        <v>12650.752709000042</v>
      </c>
      <c r="AM35" s="20">
        <v>239.22623674000144</v>
      </c>
      <c r="AN35" s="20">
        <v>67088.763022487547</v>
      </c>
      <c r="AO35" s="26">
        <v>4.8284312159571883</v>
      </c>
    </row>
    <row r="36" spans="2:41" ht="18.75">
      <c r="B36" s="5" t="s">
        <v>182</v>
      </c>
      <c r="C36" s="20">
        <v>6627.223007000026</v>
      </c>
      <c r="D36" s="20">
        <v>206.0910839050018</v>
      </c>
      <c r="E36" s="20">
        <v>43222.121101605248</v>
      </c>
      <c r="F36" s="26">
        <v>2.9892932833553933</v>
      </c>
      <c r="G36" s="15"/>
      <c r="H36" s="20">
        <v>6882.0414689999989</v>
      </c>
      <c r="I36" s="20">
        <v>199.77114788200157</v>
      </c>
      <c r="J36" s="20">
        <v>43459.603766233813</v>
      </c>
      <c r="K36" s="26">
        <v>3.0349112903351103</v>
      </c>
      <c r="L36" s="15"/>
      <c r="M36" s="20">
        <v>7388.0705160000352</v>
      </c>
      <c r="N36" s="20">
        <v>199.69611792800222</v>
      </c>
      <c r="O36" s="20">
        <v>45178.742723264586</v>
      </c>
      <c r="P36" s="26">
        <v>3.2017168561485088</v>
      </c>
      <c r="Q36" s="15"/>
      <c r="R36" s="20">
        <v>7876.4144009999545</v>
      </c>
      <c r="S36" s="20">
        <v>198.81455238600182</v>
      </c>
      <c r="T36" s="20">
        <v>46756.88387282817</v>
      </c>
      <c r="U36" s="26">
        <v>3.3473629819230397</v>
      </c>
      <c r="V36" s="15"/>
      <c r="W36" s="20">
        <v>9494.5066759999499</v>
      </c>
      <c r="X36" s="20">
        <v>199.90994351400181</v>
      </c>
      <c r="Y36" s="20">
        <v>52387.580360846652</v>
      </c>
      <c r="Z36" s="26">
        <v>3.8318740555121957</v>
      </c>
      <c r="AA36" s="15"/>
      <c r="AB36" s="20">
        <v>9556.4834379999484</v>
      </c>
      <c r="AC36" s="20">
        <v>204.57077114300213</v>
      </c>
      <c r="AD36" s="20">
        <v>53065.136512437355</v>
      </c>
      <c r="AE36" s="26">
        <v>3.8421863244964296</v>
      </c>
      <c r="AF36" s="15"/>
      <c r="AG36" s="20">
        <v>11172.112946999945</v>
      </c>
      <c r="AH36" s="20">
        <v>163.38800886000101</v>
      </c>
      <c r="AI36" s="20">
        <v>54459.61435697649</v>
      </c>
      <c r="AJ36" s="26">
        <v>4.0652798652434319</v>
      </c>
      <c r="AK36" s="15"/>
      <c r="AL36" s="20">
        <v>10686.870819999989</v>
      </c>
      <c r="AM36" s="20">
        <v>239.22623781000138</v>
      </c>
      <c r="AN36" s="20">
        <v>60387.723180754896</v>
      </c>
      <c r="AO36" s="26">
        <v>4.2725663238323826</v>
      </c>
    </row>
  </sheetData>
  <mergeCells count="32">
    <mergeCell ref="C20:F20"/>
    <mergeCell ref="C29:F29"/>
    <mergeCell ref="H29:K29"/>
    <mergeCell ref="M29:P29"/>
    <mergeCell ref="R29:U29"/>
    <mergeCell ref="H20:K20"/>
    <mergeCell ref="M20:P20"/>
    <mergeCell ref="R20:U20"/>
    <mergeCell ref="AB29:AE29"/>
    <mergeCell ref="AG29:AJ29"/>
    <mergeCell ref="AL29:AO29"/>
    <mergeCell ref="W29:Z29"/>
    <mergeCell ref="W20:Z20"/>
    <mergeCell ref="AB20:AE20"/>
    <mergeCell ref="AG20:AJ20"/>
    <mergeCell ref="AL20:AO20"/>
    <mergeCell ref="AL11:AO11"/>
    <mergeCell ref="AL2:AO2"/>
    <mergeCell ref="AG2:AJ2"/>
    <mergeCell ref="AB2:AE2"/>
    <mergeCell ref="C2:F2"/>
    <mergeCell ref="C11:F11"/>
    <mergeCell ref="H11:K11"/>
    <mergeCell ref="M11:P11"/>
    <mergeCell ref="R11:U11"/>
    <mergeCell ref="W11:Z11"/>
    <mergeCell ref="AB11:AE11"/>
    <mergeCell ref="W2:Z2"/>
    <mergeCell ref="R2:U2"/>
    <mergeCell ref="M2:P2"/>
    <mergeCell ref="H2:K2"/>
    <mergeCell ref="AG11:AJ1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5E53F139EDD0148B797851E12DA9C78" ma:contentTypeVersion="13" ma:contentTypeDescription="Create a new document." ma:contentTypeScope="" ma:versionID="afa622e748acd9de7f68eef50610d707">
  <xsd:schema xmlns:xsd="http://www.w3.org/2001/XMLSchema" xmlns:xs="http://www.w3.org/2001/XMLSchema" xmlns:p="http://schemas.microsoft.com/office/2006/metadata/properties" xmlns:ns2="ea76da7b-989c-454d-bd79-011e9b584174" xmlns:ns3="96ad22c0-3e36-4639-a634-6a639b15a357" targetNamespace="http://schemas.microsoft.com/office/2006/metadata/properties" ma:root="true" ma:fieldsID="89c10f4c76320872a829c41c73c1384a" ns2:_="" ns3:_="">
    <xsd:import namespace="ea76da7b-989c-454d-bd79-011e9b584174"/>
    <xsd:import namespace="96ad22c0-3e36-4639-a634-6a639b15a35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3:SharedWithUsers" minOccurs="0"/>
                <xsd:element ref="ns3:SharedWithDetails" minOccurs="0"/>
                <xsd:element ref="ns2:MediaServiceLocation" minOccurs="0"/>
                <xsd:element ref="ns2:MediaServiceEventHashCode" minOccurs="0"/>
                <xsd:element ref="ns2:MediaServiceGenerationTime" minOccurs="0"/>
                <xsd:element ref="ns2:Site_x0020_Number"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a76da7b-989c-454d-bd79-011e9b58417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Site_x0020_Number" ma:index="18" nillable="true" ma:displayName="Site Number" ma:decimals="0" ma:description="Ordinal number assigned to site" ma:format="Dropdown" ma:internalName="Site_x0020_Number" ma:percentage="FALSE">
      <xsd:simpleType>
        <xsd:restriction base="dms:Number"/>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6ad22c0-3e36-4639-a634-6a639b15a357"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ite_x0020_Number xmlns="ea76da7b-989c-454d-bd79-011e9b58417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D6B67F8-7DA4-44BD-96DF-8E6629132A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a76da7b-989c-454d-bd79-011e9b584174"/>
    <ds:schemaRef ds:uri="96ad22c0-3e36-4639-a634-6a639b15a3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A2B35F6-31D2-4F51-A8D7-6269E246F4D2}">
  <ds:schemaRefs>
    <ds:schemaRef ds:uri="http://purl.org/dc/dcmitype/"/>
    <ds:schemaRef ds:uri="http://purl.org/dc/elements/1.1/"/>
    <ds:schemaRef ds:uri="http://schemas.openxmlformats.org/package/2006/metadata/core-properties"/>
    <ds:schemaRef ds:uri="96ad22c0-3e36-4639-a634-6a639b15a357"/>
    <ds:schemaRef ds:uri="http://schemas.microsoft.com/office/2006/documentManagement/types"/>
    <ds:schemaRef ds:uri="http://purl.org/dc/terms/"/>
    <ds:schemaRef ds:uri="http://schemas.microsoft.com/office/2006/metadata/properties"/>
    <ds:schemaRef ds:uri="http://schemas.microsoft.com/office/infopath/2007/PartnerControls"/>
    <ds:schemaRef ds:uri="ea76da7b-989c-454d-bd79-011e9b584174"/>
    <ds:schemaRef ds:uri="http://www.w3.org/XML/1998/namespace"/>
  </ds:schemaRefs>
</ds:datastoreItem>
</file>

<file path=customXml/itemProps3.xml><?xml version="1.0" encoding="utf-8"?>
<ds:datastoreItem xmlns:ds="http://schemas.openxmlformats.org/officeDocument/2006/customXml" ds:itemID="{0CC2DFE1-8730-4C22-A365-2B3550DEB26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4</vt:i4>
      </vt:variant>
    </vt:vector>
  </HeadingPairs>
  <TitlesOfParts>
    <vt:vector size="15" baseType="lpstr">
      <vt:lpstr>Instructions</vt:lpstr>
      <vt:lpstr>Energy Cost Estimator</vt:lpstr>
      <vt:lpstr>README</vt:lpstr>
      <vt:lpstr>Home Vintage Table</vt:lpstr>
      <vt:lpstr>BCZ Lookup</vt:lpstr>
      <vt:lpstr>AC Lookups</vt:lpstr>
      <vt:lpstr>Supplemental Data</vt:lpstr>
      <vt:lpstr>Proposed HP Cost Matrix</vt:lpstr>
      <vt:lpstr>Proposed HP Usage Matrix</vt:lpstr>
      <vt:lpstr>Existing HP Cost Matrix</vt:lpstr>
      <vt:lpstr>Existing HP Usage Matrix</vt:lpstr>
      <vt:lpstr>'Energy Cost Estimator'!Print_Area</vt:lpstr>
      <vt:lpstr>'Home Vintage Table'!Print_Area</vt:lpstr>
      <vt:lpstr>Instructions!Print_Area</vt:lpstr>
      <vt:lpstr>README!Print_Area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Dennis Rowan</dc:creator>
  <cp:keywords/>
  <dc:description/>
  <cp:lastModifiedBy>Yashwanthi Kumari P</cp:lastModifiedBy>
  <cp:revision/>
  <dcterms:created xsi:type="dcterms:W3CDTF">2020-04-20T04:35:17Z</dcterms:created>
  <dcterms:modified xsi:type="dcterms:W3CDTF">2021-04-01T03:44:46Z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0x01010085E53F139EDD0148B797851E12DA9C78</vt:lpwstr>
  </property>
  <property fmtid="{D5CDD505-2E9C-101B-9397-08002B2CF9AE}" pid="3" name="MSIP_Label_be4b3411-284d-4d31-bd4f-bc13ef7f1fd6_Enabled">
    <vt:lpwstr>True</vt:lpwstr>
  </property>
  <property fmtid="{D5CDD505-2E9C-101B-9397-08002B2CF9AE}" pid="4" name="MSIP_Label_be4b3411-284d-4d31-bd4f-bc13ef7f1fd6_SiteId">
    <vt:lpwstr>63ce7d59-2f3e-42cd-a8cc-be764cff5eb6</vt:lpwstr>
  </property>
  <property fmtid="{D5CDD505-2E9C-101B-9397-08002B2CF9AE}" pid="5" name="MSIP_Label_be4b3411-284d-4d31-bd4f-bc13ef7f1fd6_Owner">
    <vt:lpwstr>yashwanthikumari.p@ad.infosys.com</vt:lpwstr>
  </property>
  <property fmtid="{D5CDD505-2E9C-101B-9397-08002B2CF9AE}" pid="6" name="MSIP_Label_be4b3411-284d-4d31-bd4f-bc13ef7f1fd6_SetDate">
    <vt:lpwstr>2021-04-01T01:46:14.2429402Z</vt:lpwstr>
  </property>
  <property fmtid="{D5CDD505-2E9C-101B-9397-08002B2CF9AE}" pid="7" name="MSIP_Label_be4b3411-284d-4d31-bd4f-bc13ef7f1fd6_Name">
    <vt:lpwstr>Internal</vt:lpwstr>
  </property>
  <property fmtid="{D5CDD505-2E9C-101B-9397-08002B2CF9AE}" pid="8" name="MSIP_Label_be4b3411-284d-4d31-bd4f-bc13ef7f1fd6_Application">
    <vt:lpwstr>Microsoft Azure Information Protection</vt:lpwstr>
  </property>
  <property fmtid="{D5CDD505-2E9C-101B-9397-08002B2CF9AE}" pid="9" name="MSIP_Label_be4b3411-284d-4d31-bd4f-bc13ef7f1fd6_ActionId">
    <vt:lpwstr>fa85d585-73a6-4f2c-9bb2-83dff52b5481</vt:lpwstr>
  </property>
  <property fmtid="{D5CDD505-2E9C-101B-9397-08002B2CF9AE}" pid="10" name="MSIP_Label_be4b3411-284d-4d31-bd4f-bc13ef7f1fd6_Extended_MSFT_Method">
    <vt:lpwstr>Automatic</vt:lpwstr>
  </property>
  <property fmtid="{D5CDD505-2E9C-101B-9397-08002B2CF9AE}" pid="11" name="MSIP_Label_a0819fa7-4367-4500-ba88-dd630d977609_Enabled">
    <vt:lpwstr>True</vt:lpwstr>
  </property>
  <property fmtid="{D5CDD505-2E9C-101B-9397-08002B2CF9AE}" pid="12" name="MSIP_Label_a0819fa7-4367-4500-ba88-dd630d977609_SiteId">
    <vt:lpwstr>63ce7d59-2f3e-42cd-a8cc-be764cff5eb6</vt:lpwstr>
  </property>
  <property fmtid="{D5CDD505-2E9C-101B-9397-08002B2CF9AE}" pid="13" name="MSIP_Label_a0819fa7-4367-4500-ba88-dd630d977609_Owner">
    <vt:lpwstr>yashwanthikumari.p@ad.infosys.com</vt:lpwstr>
  </property>
  <property fmtid="{D5CDD505-2E9C-101B-9397-08002B2CF9AE}" pid="14" name="MSIP_Label_a0819fa7-4367-4500-ba88-dd630d977609_SetDate">
    <vt:lpwstr>2021-04-01T01:46:14.2429402Z</vt:lpwstr>
  </property>
  <property fmtid="{D5CDD505-2E9C-101B-9397-08002B2CF9AE}" pid="15" name="MSIP_Label_a0819fa7-4367-4500-ba88-dd630d977609_Name">
    <vt:lpwstr>Companywide usage</vt:lpwstr>
  </property>
  <property fmtid="{D5CDD505-2E9C-101B-9397-08002B2CF9AE}" pid="16" name="MSIP_Label_a0819fa7-4367-4500-ba88-dd630d977609_Application">
    <vt:lpwstr>Microsoft Azure Information Protection</vt:lpwstr>
  </property>
  <property fmtid="{D5CDD505-2E9C-101B-9397-08002B2CF9AE}" pid="17" name="MSIP_Label_a0819fa7-4367-4500-ba88-dd630d977609_ActionId">
    <vt:lpwstr>fa85d585-73a6-4f2c-9bb2-83dff52b5481</vt:lpwstr>
  </property>
  <property fmtid="{D5CDD505-2E9C-101B-9397-08002B2CF9AE}" pid="18" name="MSIP_Label_a0819fa7-4367-4500-ba88-dd630d977609_Parent">
    <vt:lpwstr>be4b3411-284d-4d31-bd4f-bc13ef7f1fd6</vt:lpwstr>
  </property>
  <property fmtid="{D5CDD505-2E9C-101B-9397-08002B2CF9AE}" pid="19" name="MSIP_Label_a0819fa7-4367-4500-ba88-dd630d977609_Extended_MSFT_Method">
    <vt:lpwstr>Automatic</vt:lpwstr>
  </property>
  <property fmtid="{D5CDD505-2E9C-101B-9397-08002B2CF9AE}" pid="20" name="Sensitivity">
    <vt:lpwstr>Internal Companywide usage</vt:lpwstr>
  </property>
</Properties>
</file>