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4 FERC Rate Case TO2024\12-Dec 1 Annual Informational Update\Workpapers\"/>
    </mc:Choice>
  </mc:AlternateContent>
  <xr:revisionPtr revIDLastSave="0" documentId="13_ncr:1_{CE999B81-0A95-4976-BA19-FB61058E03E5}" xr6:coauthVersionLast="47" xr6:coauthVersionMax="47" xr10:uidLastSave="{00000000-0000-0000-0000-000000000000}"/>
  <bookViews>
    <workbookView xWindow="-110" yWindow="-110" windowWidth="19420" windowHeight="10420" xr2:uid="{9ED6767E-2D4F-432B-A03E-7AE091EABCCF}"/>
  </bookViews>
  <sheets>
    <sheet name="Sch. 35 Workpaper" sheetId="4" r:id="rId1"/>
    <sheet name="Tab A" sheetId="7" r:id="rId2"/>
    <sheet name="Tab B" sheetId="6" r:id="rId3"/>
    <sheet name="Tab C" sheetId="8" r:id="rId4"/>
  </sheets>
  <definedNames>
    <definedName name="_xlnm.Print_Area" localSheetId="0">'Sch. 35 Workpaper'!$A$1:$I$124</definedName>
    <definedName name="_xlnm.Print_Area" localSheetId="1">'Tab A'!$A$1:$K$46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7" i="8" l="1"/>
  <c r="K7" i="8"/>
  <c r="I7" i="8"/>
  <c r="G7" i="8"/>
  <c r="G18" i="8" l="1"/>
  <c r="G16" i="8"/>
  <c r="E14" i="8"/>
  <c r="E18" i="8" s="1"/>
  <c r="G8" i="8"/>
  <c r="G9" i="8"/>
  <c r="G10" i="8"/>
  <c r="G11" i="8"/>
  <c r="G12" i="8"/>
  <c r="G13" i="8"/>
  <c r="I11" i="8" l="1"/>
  <c r="G14" i="8"/>
  <c r="I10" i="8"/>
  <c r="K10" i="8" s="1"/>
  <c r="M10" i="8" s="1"/>
  <c r="I12" i="8"/>
  <c r="K12" i="8" s="1"/>
  <c r="M12" i="8" s="1"/>
  <c r="I8" i="8"/>
  <c r="I13" i="8"/>
  <c r="I9" i="8"/>
  <c r="K9" i="8" s="1"/>
  <c r="M9" i="8" s="1"/>
  <c r="I14" i="8" l="1"/>
  <c r="K11" i="8"/>
  <c r="M11" i="8" s="1"/>
  <c r="K14" i="8"/>
  <c r="M14" i="8" s="1"/>
  <c r="K13" i="8"/>
  <c r="M13" i="8" s="1"/>
  <c r="K8" i="8"/>
  <c r="M8" i="8" s="1"/>
  <c r="C6" i="6" l="1"/>
  <c r="B11" i="7" l="1"/>
  <c r="B12" i="7" s="1"/>
  <c r="B13" i="7" s="1"/>
  <c r="B14" i="7" s="1"/>
  <c r="B15" i="7" s="1"/>
  <c r="B16" i="7" s="1"/>
  <c r="B17" i="7" s="1"/>
  <c r="B18" i="7" s="1"/>
  <c r="B19" i="7" s="1"/>
  <c r="B20" i="7" s="1"/>
  <c r="B21" i="7" s="1"/>
  <c r="B22" i="7" s="1"/>
  <c r="B23" i="7" s="1"/>
  <c r="B24" i="7" s="1"/>
  <c r="B25" i="7" s="1"/>
  <c r="B26" i="7" s="1"/>
  <c r="B27" i="7" s="1"/>
  <c r="B28" i="7" s="1"/>
  <c r="B29" i="7" s="1"/>
  <c r="B30" i="7" s="1"/>
  <c r="B31" i="7" s="1"/>
  <c r="B32" i="7" s="1"/>
  <c r="B33" i="7" s="1"/>
  <c r="B34" i="7" s="1"/>
  <c r="B35" i="7" s="1"/>
  <c r="B36" i="7" s="1"/>
  <c r="B37" i="7" s="1"/>
  <c r="B38" i="7" s="1"/>
  <c r="B39" i="7" s="1"/>
  <c r="B40" i="7" s="1"/>
  <c r="B41" i="7" s="1"/>
  <c r="F101" i="4"/>
  <c r="E101" i="4"/>
  <c r="D101" i="4"/>
  <c r="G100" i="4"/>
  <c r="G99" i="4"/>
  <c r="G98" i="4"/>
  <c r="G97" i="4"/>
  <c r="G96" i="4"/>
  <c r="F90" i="4"/>
  <c r="E90" i="4"/>
  <c r="D90" i="4"/>
  <c r="G89" i="4"/>
  <c r="G88" i="4"/>
  <c r="G87" i="4"/>
  <c r="G86" i="4"/>
  <c r="G85" i="4"/>
  <c r="G84" i="4"/>
  <c r="G83" i="4"/>
  <c r="F76" i="4"/>
  <c r="E76" i="4"/>
  <c r="D76" i="4"/>
  <c r="G75" i="4"/>
  <c r="F69" i="4"/>
  <c r="E69" i="4"/>
  <c r="D69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F48" i="4"/>
  <c r="E48" i="4"/>
  <c r="D48" i="4"/>
  <c r="G48" i="4" s="1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A5" i="4"/>
  <c r="A6" i="4" s="1"/>
  <c r="A7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5" i="4" s="1"/>
  <c r="A76" i="4" s="1"/>
  <c r="A83" i="4" s="1"/>
  <c r="A84" i="4" s="1"/>
  <c r="A85" i="4" s="1"/>
  <c r="A86" i="4" s="1"/>
  <c r="A87" i="4" s="1"/>
  <c r="A88" i="4" s="1"/>
  <c r="A89" i="4" s="1"/>
  <c r="A90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G69" i="4" l="1"/>
  <c r="E107" i="4"/>
  <c r="G90" i="4"/>
  <c r="F107" i="4"/>
  <c r="G76" i="4"/>
  <c r="G101" i="4"/>
  <c r="D107" i="4"/>
  <c r="D112" i="4" s="1"/>
  <c r="G37" i="7" l="1"/>
  <c r="I37" i="7" s="1"/>
  <c r="K37" i="7" s="1"/>
  <c r="G24" i="7"/>
  <c r="I24" i="7" s="1"/>
  <c r="K24" i="7" s="1"/>
  <c r="G10" i="7"/>
  <c r="G16" i="7"/>
  <c r="I16" i="7" s="1"/>
  <c r="K16" i="7" s="1"/>
  <c r="G35" i="7" l="1"/>
  <c r="I35" i="7" s="1"/>
  <c r="K35" i="7" s="1"/>
  <c r="G25" i="7"/>
  <c r="I25" i="7" s="1"/>
  <c r="K25" i="7" s="1"/>
  <c r="G12" i="7"/>
  <c r="G19" i="7"/>
  <c r="I19" i="7" s="1"/>
  <c r="K19" i="7" s="1"/>
  <c r="G33" i="7"/>
  <c r="I33" i="7" s="1"/>
  <c r="K33" i="7" s="1"/>
  <c r="G20" i="7"/>
  <c r="I20" i="7" s="1"/>
  <c r="K20" i="7" s="1"/>
  <c r="G27" i="7"/>
  <c r="I27" i="7" s="1"/>
  <c r="K27" i="7" s="1"/>
  <c r="E41" i="7"/>
  <c r="G23" i="7"/>
  <c r="I23" i="7" s="1"/>
  <c r="K23" i="7" s="1"/>
  <c r="G15" i="7"/>
  <c r="I15" i="7" s="1"/>
  <c r="K15" i="7" s="1"/>
  <c r="G13" i="7"/>
  <c r="I13" i="7" s="1"/>
  <c r="K13" i="7" s="1"/>
  <c r="G22" i="7"/>
  <c r="I22" i="7" s="1"/>
  <c r="K22" i="7" s="1"/>
  <c r="G11" i="7"/>
  <c r="I11" i="7" s="1"/>
  <c r="K11" i="7" s="1"/>
  <c r="I12" i="7"/>
  <c r="K12" i="7" s="1"/>
  <c r="G36" i="7"/>
  <c r="I36" i="7" s="1"/>
  <c r="K36" i="7" s="1"/>
  <c r="G17" i="7"/>
  <c r="I17" i="7" s="1"/>
  <c r="K17" i="7" s="1"/>
  <c r="G18" i="7"/>
  <c r="I18" i="7" s="1"/>
  <c r="K18" i="7" s="1"/>
  <c r="I10" i="7"/>
  <c r="G26" i="7"/>
  <c r="I26" i="7" s="1"/>
  <c r="K26" i="7" s="1"/>
  <c r="G39" i="7"/>
  <c r="I39" i="7" s="1"/>
  <c r="K39" i="7" s="1"/>
  <c r="G29" i="7"/>
  <c r="I29" i="7" s="1"/>
  <c r="K29" i="7" s="1"/>
  <c r="G38" i="7"/>
  <c r="I38" i="7" s="1"/>
  <c r="K38" i="7" s="1"/>
  <c r="G30" i="7"/>
  <c r="I30" i="7" s="1"/>
  <c r="K30" i="7" s="1"/>
  <c r="G14" i="7"/>
  <c r="I14" i="7" s="1"/>
  <c r="K14" i="7" s="1"/>
  <c r="G21" i="7"/>
  <c r="I21" i="7" s="1"/>
  <c r="K21" i="7" s="1"/>
  <c r="G34" i="7"/>
  <c r="I34" i="7" s="1"/>
  <c r="K34" i="7" s="1"/>
  <c r="G32" i="7"/>
  <c r="I32" i="7" s="1"/>
  <c r="K32" i="7" s="1"/>
  <c r="G28" i="7"/>
  <c r="I28" i="7" s="1"/>
  <c r="K28" i="7" s="1"/>
  <c r="G31" i="7"/>
  <c r="I31" i="7" s="1"/>
  <c r="K31" i="7" s="1"/>
  <c r="I41" i="7" l="1"/>
  <c r="K10" i="7"/>
  <c r="K41" i="7" s="1"/>
  <c r="G41" i="7"/>
</calcChain>
</file>

<file path=xl/sharedStrings.xml><?xml version="1.0" encoding="utf-8"?>
<sst xmlns="http://schemas.openxmlformats.org/spreadsheetml/2006/main" count="337" uniqueCount="177">
  <si>
    <t>Other Formula Revenue -- Revenue Received Pursuant to Commission-Approved O&amp;M Services Formulas</t>
  </si>
  <si>
    <t>Line</t>
  </si>
  <si>
    <t>Cells shaded yellow are input cells</t>
  </si>
  <si>
    <t>Current SCE O&amp;M Services Formulas</t>
  </si>
  <si>
    <t xml:space="preserve">(1) </t>
  </si>
  <si>
    <t>ER21-1280 ("West of Devers Formula Rate")</t>
  </si>
  <si>
    <t xml:space="preserve">(2) </t>
  </si>
  <si>
    <t xml:space="preserve">(3) </t>
  </si>
  <si>
    <t>Revenues and Associated Native Accounts (Including O&amp;M, A&amp;G, Property Taxes, Payroll Taxes, and Revenue Credits)</t>
  </si>
  <si>
    <t>Col 1</t>
  </si>
  <si>
    <t>Col 2</t>
  </si>
  <si>
    <t>Col 3</t>
  </si>
  <si>
    <t>Col 4</t>
  </si>
  <si>
    <t>Formula #1</t>
  </si>
  <si>
    <t>Formula #2</t>
  </si>
  <si>
    <t>Formula #3</t>
  </si>
  <si>
    <t>Total All</t>
  </si>
  <si>
    <t>Prior Year</t>
  </si>
  <si>
    <t>1) Operations and Maintenance ("O&amp;M") Revenue</t>
  </si>
  <si>
    <t>Revenue</t>
  </si>
  <si>
    <t>560 - Operations Supervision and Engineering - Allocated</t>
  </si>
  <si>
    <t>560 - Sylmar/Palo Verde</t>
  </si>
  <si>
    <t>561 Load Dispatch - Allocated</t>
  </si>
  <si>
    <t>561.400 Scheduling, System Control and Dispatch Services</t>
  </si>
  <si>
    <t>561.500 Reliability Planning and Standards Development</t>
  </si>
  <si>
    <t>562 - Station Expenses - Allocated</t>
  </si>
  <si>
    <t>562 - MOGS Station Expense</t>
  </si>
  <si>
    <t>562 - Sylmar/Palo Verde</t>
  </si>
  <si>
    <t>563 - Overhead Line Expenses - Allocated</t>
  </si>
  <si>
    <t>564 - Underground Line Expenses - Allocated</t>
  </si>
  <si>
    <t>565 - Transmission of Electricity by Others</t>
  </si>
  <si>
    <t>565 - Wheeling Costs</t>
  </si>
  <si>
    <t>565 - WAPA Transmission for Remote Service</t>
  </si>
  <si>
    <t>566 - Miscellaneous Transmission Expenses - Allocated</t>
  </si>
  <si>
    <t>566 - ISO/RSBA/TSP Balancing Accounts</t>
  </si>
  <si>
    <t>566 - Sylmar/Palo Verde/Other General Functions</t>
  </si>
  <si>
    <t>567 - Line Rents - Allocated</t>
  </si>
  <si>
    <t>567 - Eldorado</t>
  </si>
  <si>
    <t>567 - Sylmar/Palo Verde</t>
  </si>
  <si>
    <t>568 - Maintenance Supervision and Engineering - Allocated</t>
  </si>
  <si>
    <t>568 - Sylmar/Palo Verde</t>
  </si>
  <si>
    <t>569 - Maintenance of Structures - Allocated</t>
  </si>
  <si>
    <t>569 - Sylmar/Palo Verde</t>
  </si>
  <si>
    <t xml:space="preserve">570 - Maintenance of Station Equipment - Allocated </t>
  </si>
  <si>
    <t>570 - Sylmar/Palo Verde</t>
  </si>
  <si>
    <t xml:space="preserve">571 - Maintenance of Overhead Lines - Allocated </t>
  </si>
  <si>
    <t>571 - Sylmar/Palo Verde</t>
  </si>
  <si>
    <t>572 - Maintenance of Underground Lines - Allocated</t>
  </si>
  <si>
    <t>572 - Sylmar/Palo Verde</t>
  </si>
  <si>
    <t xml:space="preserve">573 - Maintenance of Miscellaneous Trans. Plant - Allocated </t>
  </si>
  <si>
    <t>Transmission NOIC</t>
  </si>
  <si>
    <t>…</t>
  </si>
  <si>
    <t>Total O&amp;M Services Formula "O&amp;M" Revenue:</t>
  </si>
  <si>
    <t>2) Administrative and General ("A&amp;G") Revenue</t>
  </si>
  <si>
    <t>920 - A&amp;G Salaries</t>
  </si>
  <si>
    <t>921 - Office Supplies and Expenses</t>
  </si>
  <si>
    <t>922 - A&amp;G Expenses Transferred</t>
  </si>
  <si>
    <t>923 - Outside Services Employed</t>
  </si>
  <si>
    <t>924 - Property Insurance</t>
  </si>
  <si>
    <t>925 - Injuries and Damages</t>
  </si>
  <si>
    <t>926 - Employee Pensions and Benefits</t>
  </si>
  <si>
    <t>927 - Franchise Requirements</t>
  </si>
  <si>
    <t>928 - Regulatory Commission Expenses</t>
  </si>
  <si>
    <t>929 - Duplicate Charges</t>
  </si>
  <si>
    <t>930.1 - General Advertising Expense</t>
  </si>
  <si>
    <t>930.2 - Miscellaneous General Expense</t>
  </si>
  <si>
    <t>931 - Rents</t>
  </si>
  <si>
    <t>935 - Maintenance of General Plant</t>
  </si>
  <si>
    <t>Total O&amp;M Services Formula "A&amp;G" Revenue:</t>
  </si>
  <si>
    <t>3) Property Taxes (Local Taxes)</t>
  </si>
  <si>
    <t>Sub-Total Local Taxes</t>
  </si>
  <si>
    <t>Total O&amp;M Services Formula "Property Tax" Revenue:</t>
  </si>
  <si>
    <t>4) Payroll Taxes</t>
  </si>
  <si>
    <t>Fed Ins Cont Amt -- Current</t>
  </si>
  <si>
    <t>FICA/OASDI Emp Incntv.</t>
  </si>
  <si>
    <t>FICA/HIT Emp Incntv.</t>
  </si>
  <si>
    <t>CA SUI Current</t>
  </si>
  <si>
    <t>Fed Unemp Tax Act- Current</t>
  </si>
  <si>
    <t>CADI Vol Plan Assess</t>
  </si>
  <si>
    <t>SF Pyrl Exp Tx - SCE</t>
  </si>
  <si>
    <t>Total O&amp;M Services Formula "Payroll Tax" Revenue:</t>
  </si>
  <si>
    <t>5) Revenue Credits</t>
  </si>
  <si>
    <t>General and Intangible</t>
  </si>
  <si>
    <t>Cash Working Capital</t>
  </si>
  <si>
    <t>True Up Adjustment (not included in native accounts)</t>
  </si>
  <si>
    <t>Cost Adjustment (not included in native accounts)</t>
  </si>
  <si>
    <t>Total O&amp;M Services Formula "Revenue Credit" Revenue:</t>
  </si>
  <si>
    <t>Total O&amp;M Services Formula Revenues (Each Formula):</t>
  </si>
  <si>
    <t>Reference</t>
  </si>
  <si>
    <t>Total all O&amp;M Services Formula Revenues (all Formulas):</t>
  </si>
  <si>
    <t>Sum of Amounts on Line 75</t>
  </si>
  <si>
    <t>Instructions:</t>
  </si>
  <si>
    <t>1) Do not populate this Schedule 35 with respect to WOD Formula Rate Revenues (pursuant to ER21-1280) for any Prior Year for which the</t>
  </si>
  <si>
    <t>Accounting Waiver granted by the Commission in that Docket was in effect.</t>
  </si>
  <si>
    <t>Notes:</t>
  </si>
  <si>
    <t>1) The amount of O&amp;M Services Formula revenue shown above is included in SCE's Annual FERC Form 1 as a credit</t>
  </si>
  <si>
    <t>to each respective native account.</t>
  </si>
  <si>
    <t xml:space="preserve">2) In each Annual Update of this Formula Rate, the amounts of revenue credited to SCE's FERC Form 1 expenses (as described </t>
  </si>
  <si>
    <t>in Note 1) will be reversed in determining of input amounts to this Formula Rate.</t>
  </si>
  <si>
    <t xml:space="preserve">3) The total amount of revenue from the above five expense categories will be 100% credited against the Base TRR and </t>
  </si>
  <si>
    <t>the True Up TRR.  See Schedule 1, Line 84a, and Schedule 4, Line 45a.</t>
  </si>
  <si>
    <t>Source</t>
  </si>
  <si>
    <t>See Tab A</t>
  </si>
  <si>
    <t>Allocated Operations and Maintenance Expenses</t>
  </si>
  <si>
    <t>(C1)</t>
  </si>
  <si>
    <t>(C2)</t>
  </si>
  <si>
    <t>(C3)</t>
  </si>
  <si>
    <t>(C4)</t>
  </si>
  <si>
    <t>(C5)</t>
  </si>
  <si>
    <t>Note 1</t>
  </si>
  <si>
    <t>Morongo</t>
  </si>
  <si>
    <t>Transmission Accounts</t>
  </si>
  <si>
    <t>Total</t>
  </si>
  <si>
    <t>O&amp;M</t>
  </si>
  <si>
    <t>Totals:</t>
  </si>
  <si>
    <t>Percentage</t>
  </si>
  <si>
    <t>Allocated</t>
  </si>
  <si>
    <t>Transmission</t>
  </si>
  <si>
    <t>NOIC</t>
  </si>
  <si>
    <t>Lines 1 - 30</t>
  </si>
  <si>
    <t xml:space="preserve">Expense </t>
  </si>
  <si>
    <t>See Tab B</t>
  </si>
  <si>
    <t>See Tab C</t>
  </si>
  <si>
    <t>A&amp;G - 925 - Injuries and Damages</t>
  </si>
  <si>
    <t>Cost Adjustment - Expense in Prior Year Not expected in Rate Year</t>
  </si>
  <si>
    <t>Item</t>
  </si>
  <si>
    <t>Amount</t>
  </si>
  <si>
    <t>Capitalized Overhead portion of Electric Payroll Tax Expense</t>
  </si>
  <si>
    <t>Total Electric Payroll Tax Expense</t>
  </si>
  <si>
    <t>Remaining Electric Payroll Tax Expense to Allocate</t>
  </si>
  <si>
    <t>Sum</t>
  </si>
  <si>
    <t>Line 8 - Line 9</t>
  </si>
  <si>
    <t>Morongo WOD Labor AF</t>
  </si>
  <si>
    <t>Source or instruction</t>
  </si>
  <si>
    <t>TO2022 SCE Formula Transmission Rate, Schedule 1, Line 32</t>
  </si>
  <si>
    <t>TO2022 SCE Formula Transmission Rate, Schedule 1, Line 24</t>
  </si>
  <si>
    <t>TO2022 SCE Formula Transmission Rate, Schedule 1, Line 25</t>
  </si>
  <si>
    <t>TO2022 SCE Formula Transmission Rate, Schedule 1, Line 26</t>
  </si>
  <si>
    <t>TO2022 SCE Formula Transmission Rate, Schedule 1, Line 27</t>
  </si>
  <si>
    <t>TO2022 SCE Formula Transmission Rate, Schedule 1, Line 28</t>
  </si>
  <si>
    <t>TO2022 SCE Formula Transmission Rate, Schedule 1, Line 29</t>
  </si>
  <si>
    <t>TO2022 SCE Formula Transmission Rate, Schedule 1, Line 30</t>
  </si>
  <si>
    <t>Payroll Costs</t>
  </si>
  <si>
    <t>Capitalized Overhead</t>
  </si>
  <si>
    <t>Payroll Taxes</t>
  </si>
  <si>
    <t>= C1 *WOD Labor AF</t>
  </si>
  <si>
    <t>=  C2 Line # / sum ( C2 Lines 1-7)</t>
  </si>
  <si>
    <t>Allocation of Morongo</t>
  </si>
  <si>
    <t>=Line 9 Col. C2 * C3</t>
  </si>
  <si>
    <t xml:space="preserve"> = C2 - C4</t>
  </si>
  <si>
    <t>= C1 Line # / Sum ( C1 Line 1-30)</t>
  </si>
  <si>
    <t>= C1 + C3</t>
  </si>
  <si>
    <t>1) "Morongo O&amp;M";  From 2022 West of Devers Formula Rate Annual Update, Attachment 1, Schedule 4, Lines 1 -32, Column C7.</t>
  </si>
  <si>
    <t>Injuries and Damages Expense</t>
  </si>
  <si>
    <t>2022 WOD Formula Rate, Attachment 1,Schedule 5, Line 6 , Column C5</t>
  </si>
  <si>
    <t>2022 WOD Formula Rate, Attachment 3, WP-Cost Adjustment Item #1</t>
  </si>
  <si>
    <t>2022 WOD Formula Rate, Attachment 1, Schedule 9, Item 5 , Line 49</t>
  </si>
  <si>
    <t>Tab A</t>
  </si>
  <si>
    <t>Tab C</t>
  </si>
  <si>
    <t>TAB B</t>
  </si>
  <si>
    <t>2022 WOD Formula Rate, Attachment 1, Schedule 1, Line 7 , Column 2</t>
  </si>
  <si>
    <t>2022 WOD Formula Rate, Attachment 1, Schedule 1, Line 4 , Column 2</t>
  </si>
  <si>
    <t>2022 WOD Formula Rate,Attachment 3, WP-Cost Adjustment Item #2</t>
  </si>
  <si>
    <t>2022 WOD Formula Rate, Attachment 1, Schedule 5, Line 14 , Column C5</t>
  </si>
  <si>
    <t>2022 WOD Formula Rate, Attachment 1, Schedule 5, Line 13 , Column C5</t>
  </si>
  <si>
    <t>2022 WOD Formula Rate, Attachment 1, Schedule 5, Line 12 , Column C5</t>
  </si>
  <si>
    <t>2022 WOD Formula Rate, Attachment 1, Schedule 5, Line 11 , Column C5</t>
  </si>
  <si>
    <t>2022 WOD Formula Rate, Attachment 1, Schedule 5, Line 10 , Column C5</t>
  </si>
  <si>
    <t>2022 WOD Formula Rate, Attachment 1,Schedule 5, Line 9 , Column C5</t>
  </si>
  <si>
    <t>2022 WOD Formula Rate, Attachment 1, Schedule 1, Line 9 , Column 2</t>
  </si>
  <si>
    <t>2022 WOD Formula Rate, Attachment 1, Schedule 5, Line 7 , Column C5</t>
  </si>
  <si>
    <t>2022 WOD Formula Rate, Attachment 1,Schedule 5, Line 5 , Column C5</t>
  </si>
  <si>
    <t>2022 WOD Formula Rate, Attachment 1,Schedule 5, Line 4 , Column C5</t>
  </si>
  <si>
    <t>2022 WOD Formula Rate, Attachment 1,Schedule 5, Line 3 , Column C5</t>
  </si>
  <si>
    <t>2022 WOD Formula Rate, Attachment 1,Schedule 5, Line 2 , Column C5</t>
  </si>
  <si>
    <t>2022 WOD Formula Rate, Attachment 1, Schedule 5, Line 1 , Column C5</t>
  </si>
  <si>
    <t>2022 WOD Formula Rate,Attachment 3, WP-Cost Adjustment Item #1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</si>
</sst>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-* #,##0.00\ _D_M_-;\-* #,##0.00\ _D_M_-;_-* &quot;-&quot;??\ _D_M_-;_-@_-"/>
    <numFmt numFmtId="166" formatCode="_(* #,##0_);_(* \(#,##0\);_(* &quot;-&quot;??_);_(@_)"/>
    <numFmt numFmtId="167" formatCode="&quot;$&quot;#,##0.00"/>
    <numFmt numFmtId="168" formatCode="_(&quot;$&quot;* #,##0_);_(&quot;$&quot;* \(#,##0\);_(&quot;$&quot;* &quot;-&quot;??_);_(@_)"/>
    <numFmt numFmtId="169" formatCode="0.0000%"/>
  </numFmts>
  <fonts count="1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u/>
      <sz val="10"/>
      <color rgb="FFFF0000"/>
      <name val="Arial"/>
      <family val="2"/>
    </font>
    <font>
      <sz val="10"/>
      <color rgb="FFFF0000"/>
      <name val="Arial"/>
      <family val="2"/>
    </font>
    <font>
      <u/>
      <sz val="10"/>
      <name val="Arial"/>
      <family val="2"/>
    </font>
    <font>
      <u/>
      <sz val="10"/>
      <color rgb="FFFF0000"/>
      <name val="Arial"/>
      <family val="2"/>
    </font>
    <font>
      <sz val="10"/>
      <color rgb="FF00B050"/>
      <name val="Arial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94">
    <xf numFmtId="0" fontId="0" fillId="0" borderId="0" xfId="0"/>
    <xf numFmtId="0" fontId="1" fillId="0" borderId="0" xfId="0" applyFont="1"/>
    <xf numFmtId="0" fontId="2" fillId="0" borderId="0" xfId="0" applyFont="1"/>
    <xf numFmtId="0" fontId="2" fillId="2" borderId="0" xfId="0" applyFont="1" applyFill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1" applyFont="1" applyAlignment="1">
      <alignment horizontal="left"/>
    </xf>
    <xf numFmtId="0" fontId="2" fillId="0" borderId="0" xfId="1" applyAlignment="1">
      <alignment horizontal="right"/>
    </xf>
    <xf numFmtId="0" fontId="2" fillId="0" borderId="0" xfId="1"/>
    <xf numFmtId="0" fontId="4" fillId="0" borderId="0" xfId="1" applyFont="1"/>
    <xf numFmtId="0" fontId="1" fillId="0" borderId="0" xfId="0" quotePrefix="1" applyFont="1" applyAlignment="1">
      <alignment horizontal="center"/>
    </xf>
    <xf numFmtId="0" fontId="2" fillId="2" borderId="0" xfId="1" applyFill="1" applyAlignment="1">
      <alignment horizontal="left" indent="1"/>
    </xf>
    <xf numFmtId="0" fontId="2" fillId="2" borderId="0" xfId="1" applyFill="1"/>
    <xf numFmtId="164" fontId="2" fillId="2" borderId="0" xfId="1" applyNumberFormat="1" applyFill="1"/>
    <xf numFmtId="166" fontId="2" fillId="0" borderId="0" xfId="2" applyNumberFormat="1" applyFont="1"/>
    <xf numFmtId="0" fontId="1" fillId="0" borderId="0" xfId="0" applyFont="1" applyAlignment="1">
      <alignment horizontal="left"/>
    </xf>
    <xf numFmtId="0" fontId="4" fillId="0" borderId="0" xfId="1" applyFont="1" applyAlignment="1">
      <alignment horizontal="center"/>
    </xf>
    <xf numFmtId="166" fontId="4" fillId="0" borderId="0" xfId="2" applyNumberFormat="1" applyFont="1" applyFill="1" applyAlignment="1">
      <alignment horizontal="center"/>
    </xf>
    <xf numFmtId="0" fontId="3" fillId="0" borderId="0" xfId="0" quotePrefix="1" applyFont="1" applyAlignment="1">
      <alignment horizontal="center"/>
    </xf>
    <xf numFmtId="0" fontId="1" fillId="0" borderId="0" xfId="1" applyFont="1" applyAlignment="1">
      <alignment horizontal="center"/>
    </xf>
    <xf numFmtId="166" fontId="2" fillId="0" borderId="0" xfId="2" applyNumberFormat="1" applyFont="1" applyFill="1"/>
    <xf numFmtId="166" fontId="1" fillId="0" borderId="0" xfId="2" applyNumberFormat="1" applyFont="1" applyFill="1"/>
    <xf numFmtId="0" fontId="3" fillId="0" borderId="0" xfId="0" applyFont="1" applyAlignment="1">
      <alignment horizontal="left" indent="1"/>
    </xf>
    <xf numFmtId="0" fontId="3" fillId="0" borderId="0" xfId="1" applyFont="1" applyAlignment="1">
      <alignment horizontal="center"/>
    </xf>
    <xf numFmtId="0" fontId="2" fillId="0" borderId="0" xfId="0" quotePrefix="1" applyFont="1"/>
    <xf numFmtId="164" fontId="2" fillId="0" borderId="0" xfId="1" applyNumberFormat="1" applyAlignment="1">
      <alignment horizontal="right"/>
    </xf>
    <xf numFmtId="164" fontId="2" fillId="2" borderId="0" xfId="0" applyNumberFormat="1" applyFont="1" applyFill="1"/>
    <xf numFmtId="164" fontId="5" fillId="0" borderId="0" xfId="0" applyNumberFormat="1" applyFont="1"/>
    <xf numFmtId="0" fontId="2" fillId="2" borderId="0" xfId="0" quotePrefix="1" applyFont="1" applyFill="1"/>
    <xf numFmtId="164" fontId="6" fillId="2" borderId="1" xfId="0" applyNumberFormat="1" applyFont="1" applyFill="1" applyBorder="1"/>
    <xf numFmtId="0" fontId="2" fillId="2" borderId="1" xfId="0" applyFont="1" applyFill="1" applyBorder="1"/>
    <xf numFmtId="164" fontId="2" fillId="0" borderId="1" xfId="1" applyNumberFormat="1" applyBorder="1" applyAlignment="1">
      <alignment horizontal="right"/>
    </xf>
    <xf numFmtId="164" fontId="7" fillId="0" borderId="0" xfId="0" applyNumberFormat="1" applyFont="1"/>
    <xf numFmtId="0" fontId="2" fillId="0" borderId="0" xfId="0" applyFont="1" applyAlignment="1">
      <alignment horizontal="right"/>
    </xf>
    <xf numFmtId="164" fontId="2" fillId="0" borderId="0" xfId="0" applyNumberFormat="1" applyFont="1"/>
    <xf numFmtId="0" fontId="6" fillId="0" borderId="0" xfId="1" applyFont="1"/>
    <xf numFmtId="0" fontId="6" fillId="0" borderId="0" xfId="1" applyFont="1" applyAlignment="1">
      <alignment horizontal="left" indent="1"/>
    </xf>
    <xf numFmtId="164" fontId="6" fillId="0" borderId="1" xfId="1" applyNumberFormat="1" applyFont="1" applyBorder="1" applyAlignment="1">
      <alignment horizontal="right"/>
    </xf>
    <xf numFmtId="164" fontId="6" fillId="2" borderId="0" xfId="0" applyNumberFormat="1" applyFont="1" applyFill="1"/>
    <xf numFmtId="164" fontId="6" fillId="0" borderId="0" xfId="1" applyNumberFormat="1" applyFont="1" applyAlignment="1">
      <alignment horizontal="righ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 indent="2"/>
    </xf>
    <xf numFmtId="0" fontId="2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8" fillId="0" borderId="0" xfId="0" applyFont="1"/>
    <xf numFmtId="164" fontId="2" fillId="2" borderId="1" xfId="0" applyNumberFormat="1" applyFont="1" applyFill="1" applyBorder="1"/>
    <xf numFmtId="0" fontId="3" fillId="0" borderId="0" xfId="0" applyFont="1"/>
    <xf numFmtId="0" fontId="9" fillId="0" borderId="0" xfId="0" applyFont="1" applyAlignment="1">
      <alignment horizontal="left" indent="1"/>
    </xf>
    <xf numFmtId="0" fontId="9" fillId="0" borderId="0" xfId="0" applyFont="1"/>
    <xf numFmtId="0" fontId="2" fillId="0" borderId="0" xfId="0" applyFont="1" applyAlignment="1">
      <alignment horizontal="left" indent="2"/>
    </xf>
    <xf numFmtId="0" fontId="10" fillId="0" borderId="0" xfId="0" applyFont="1" applyAlignment="1">
      <alignment horizontal="center"/>
    </xf>
    <xf numFmtId="0" fontId="5" fillId="0" borderId="0" xfId="0" applyFont="1" applyAlignment="1">
      <alignment horizontal="left" indent="2"/>
    </xf>
    <xf numFmtId="0" fontId="5" fillId="0" borderId="0" xfId="0" applyFont="1"/>
    <xf numFmtId="0" fontId="4" fillId="0" borderId="0" xfId="0" applyFont="1"/>
    <xf numFmtId="0" fontId="5" fillId="0" borderId="0" xfId="0" applyFont="1" applyAlignment="1">
      <alignment horizontal="left" indent="3"/>
    </xf>
    <xf numFmtId="166" fontId="1" fillId="0" borderId="1" xfId="2" applyNumberFormat="1" applyFont="1" applyFill="1" applyBorder="1"/>
    <xf numFmtId="164" fontId="2" fillId="0" borderId="0" xfId="1" applyNumberFormat="1"/>
    <xf numFmtId="0" fontId="1" fillId="0" borderId="0" xfId="1" applyFont="1"/>
    <xf numFmtId="0" fontId="1" fillId="0" borderId="0" xfId="1" applyFont="1" applyAlignment="1">
      <alignment horizontal="right"/>
    </xf>
    <xf numFmtId="0" fontId="2" fillId="0" borderId="0" xfId="1" quotePrefix="1" applyAlignment="1">
      <alignment horizontal="center"/>
    </xf>
    <xf numFmtId="0" fontId="2" fillId="0" borderId="0" xfId="1" applyAlignment="1">
      <alignment horizontal="center"/>
    </xf>
    <xf numFmtId="0" fontId="1" fillId="0" borderId="0" xfId="1" applyFont="1" applyAlignment="1">
      <alignment horizontal="center" wrapText="1"/>
    </xf>
    <xf numFmtId="0" fontId="3" fillId="0" borderId="0" xfId="1" applyFont="1"/>
    <xf numFmtId="0" fontId="2" fillId="0" borderId="0" xfId="1" quotePrefix="1"/>
    <xf numFmtId="43" fontId="2" fillId="0" borderId="0" xfId="1" applyNumberFormat="1"/>
    <xf numFmtId="43" fontId="2" fillId="0" borderId="1" xfId="1" applyNumberFormat="1" applyBorder="1"/>
    <xf numFmtId="0" fontId="2" fillId="0" borderId="0" xfId="1" applyAlignment="1">
      <alignment horizontal="left" indent="1"/>
    </xf>
    <xf numFmtId="0" fontId="2" fillId="0" borderId="0" xfId="1" applyAlignment="1">
      <alignment horizontal="left" indent="2"/>
    </xf>
    <xf numFmtId="0" fontId="5" fillId="0" borderId="0" xfId="1" applyFont="1" applyAlignment="1">
      <alignment horizontal="left" indent="2"/>
    </xf>
    <xf numFmtId="0" fontId="1" fillId="0" borderId="0" xfId="0" applyFont="1" applyAlignment="1">
      <alignment horizontal="center" wrapText="1"/>
    </xf>
    <xf numFmtId="10" fontId="2" fillId="0" borderId="0" xfId="5" applyNumberFormat="1" applyFont="1" applyAlignment="1">
      <alignment horizontal="center"/>
    </xf>
    <xf numFmtId="43" fontId="2" fillId="0" borderId="0" xfId="1" applyNumberFormat="1" applyAlignment="1">
      <alignment horizontal="center"/>
    </xf>
    <xf numFmtId="9" fontId="2" fillId="0" borderId="0" xfId="5" applyFont="1" applyAlignment="1">
      <alignment horizontal="center"/>
    </xf>
    <xf numFmtId="164" fontId="2" fillId="0" borderId="1" xfId="1" applyNumberFormat="1" applyBorder="1" applyAlignment="1">
      <alignment horizontal="center"/>
    </xf>
    <xf numFmtId="166" fontId="2" fillId="0" borderId="0" xfId="1" applyNumberFormat="1"/>
    <xf numFmtId="166" fontId="2" fillId="0" borderId="1" xfId="1" applyNumberFormat="1" applyBorder="1"/>
    <xf numFmtId="166" fontId="2" fillId="0" borderId="0" xfId="4" applyNumberFormat="1" applyFont="1"/>
    <xf numFmtId="166" fontId="0" fillId="2" borderId="0" xfId="3" applyNumberFormat="1" applyFont="1" applyFill="1"/>
    <xf numFmtId="166" fontId="0" fillId="2" borderId="1" xfId="3" applyNumberFormat="1" applyFont="1" applyFill="1" applyBorder="1"/>
    <xf numFmtId="0" fontId="1" fillId="0" borderId="1" xfId="0" applyFont="1" applyBorder="1"/>
    <xf numFmtId="168" fontId="0" fillId="0" borderId="0" xfId="4" applyNumberFormat="1" applyFont="1"/>
    <xf numFmtId="164" fontId="0" fillId="3" borderId="0" xfId="0" applyNumberFormat="1" applyFill="1"/>
    <xf numFmtId="169" fontId="0" fillId="2" borderId="0" xfId="5" applyNumberFormat="1" applyFont="1" applyFill="1"/>
    <xf numFmtId="0" fontId="0" fillId="0" borderId="0" xfId="0" applyAlignment="1">
      <alignment horizontal="right"/>
    </xf>
    <xf numFmtId="164" fontId="0" fillId="0" borderId="0" xfId="0" applyNumberFormat="1"/>
    <xf numFmtId="166" fontId="0" fillId="0" borderId="0" xfId="3" applyNumberFormat="1" applyFont="1"/>
    <xf numFmtId="167" fontId="0" fillId="0" borderId="0" xfId="0" applyNumberFormat="1"/>
    <xf numFmtId="10" fontId="0" fillId="0" borderId="0" xfId="5" applyNumberFormat="1" applyFont="1"/>
    <xf numFmtId="164" fontId="0" fillId="3" borderId="1" xfId="0" applyNumberFormat="1" applyFill="1" applyBorder="1"/>
    <xf numFmtId="10" fontId="0" fillId="0" borderId="1" xfId="5" applyNumberFormat="1" applyFont="1" applyBorder="1"/>
    <xf numFmtId="164" fontId="0" fillId="0" borderId="1" xfId="0" applyNumberFormat="1" applyBorder="1"/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14" fontId="2" fillId="0" borderId="0" xfId="1" applyNumberFormat="1" applyAlignment="1">
      <alignment horizontal="left"/>
    </xf>
  </cellXfs>
  <cellStyles count="7">
    <cellStyle name="Comma" xfId="3" builtinId="3"/>
    <cellStyle name="Comma 3 2" xfId="2" xr:uid="{F188235A-9C33-4940-A9F2-094E3FFF64F3}"/>
    <cellStyle name="Currency" xfId="4" builtinId="4"/>
    <cellStyle name="Normal" xfId="0" builtinId="0"/>
    <cellStyle name="Normal 2 2 2" xfId="1" xr:uid="{1DE6FFDD-210F-49FB-A876-7CFACC056078}"/>
    <cellStyle name="Percent" xfId="5" builtinId="5"/>
    <cellStyle name="Percent 10" xfId="6" xr:uid="{DC4BFDC8-E045-4026-ACDA-855A39FBA4F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27662-738D-4F4A-B07E-EA160E73580C}">
  <sheetPr>
    <pageSetUpPr fitToPage="1"/>
  </sheetPr>
  <dimension ref="A1:K131"/>
  <sheetViews>
    <sheetView tabSelected="1" zoomScaleNormal="100" workbookViewId="0"/>
  </sheetViews>
  <sheetFormatPr defaultRowHeight="12.5" x14ac:dyDescent="0.25"/>
  <cols>
    <col min="1" max="1" width="5.7265625" customWidth="1"/>
    <col min="2" max="2" width="4.7265625" customWidth="1"/>
    <col min="3" max="3" width="55.26953125" customWidth="1"/>
    <col min="4" max="7" width="13.7265625" customWidth="1"/>
    <col min="8" max="8" width="4.453125" customWidth="1"/>
    <col min="9" max="9" width="63.453125" bestFit="1" customWidth="1"/>
  </cols>
  <sheetData>
    <row r="1" spans="1:11" ht="13" x14ac:dyDescent="0.3">
      <c r="A1" s="1" t="s">
        <v>0</v>
      </c>
      <c r="B1" s="2"/>
      <c r="C1" s="2"/>
      <c r="D1" s="2"/>
      <c r="E1" s="2"/>
      <c r="F1" s="2"/>
      <c r="G1" s="2"/>
    </row>
    <row r="2" spans="1:11" x14ac:dyDescent="0.25">
      <c r="A2" s="2"/>
      <c r="B2" s="2"/>
      <c r="C2" s="2"/>
      <c r="D2" s="2"/>
      <c r="E2" s="2"/>
      <c r="F2" s="2"/>
      <c r="G2" s="2"/>
    </row>
    <row r="3" spans="1:11" ht="13" x14ac:dyDescent="0.3">
      <c r="A3" s="4" t="s">
        <v>1</v>
      </c>
      <c r="B3" s="2"/>
      <c r="C3" s="2"/>
      <c r="D3" s="3" t="s">
        <v>2</v>
      </c>
      <c r="E3" s="3"/>
      <c r="F3" s="3"/>
      <c r="G3" s="2"/>
    </row>
    <row r="4" spans="1:11" ht="13" x14ac:dyDescent="0.3">
      <c r="A4" s="5">
        <v>1</v>
      </c>
      <c r="B4" s="6" t="s">
        <v>3</v>
      </c>
      <c r="C4" s="2"/>
      <c r="D4" s="2"/>
      <c r="E4" s="7"/>
      <c r="F4" s="2"/>
      <c r="G4" s="8"/>
      <c r="H4" s="8"/>
      <c r="I4" s="9"/>
    </row>
    <row r="5" spans="1:11" ht="13" x14ac:dyDescent="0.3">
      <c r="A5" s="5">
        <f>A4+1</f>
        <v>2</v>
      </c>
      <c r="B5" s="10" t="s">
        <v>4</v>
      </c>
      <c r="C5" s="11" t="s">
        <v>5</v>
      </c>
      <c r="D5" s="12"/>
      <c r="E5" s="12"/>
      <c r="F5" s="13"/>
      <c r="G5" s="2"/>
    </row>
    <row r="6" spans="1:11" ht="13" x14ac:dyDescent="0.3">
      <c r="A6" s="5">
        <f t="shared" ref="A6:A69" si="0">A5+1</f>
        <v>3</v>
      </c>
      <c r="B6" s="10" t="s">
        <v>6</v>
      </c>
      <c r="C6" s="12"/>
      <c r="D6" s="12"/>
      <c r="E6" s="12"/>
      <c r="F6" s="12"/>
      <c r="G6" s="2"/>
      <c r="J6" s="14"/>
      <c r="K6" s="8"/>
    </row>
    <row r="7" spans="1:11" ht="13" x14ac:dyDescent="0.3">
      <c r="A7" s="5">
        <f t="shared" si="0"/>
        <v>4</v>
      </c>
      <c r="B7" s="10" t="s">
        <v>7</v>
      </c>
      <c r="C7" s="12"/>
      <c r="D7" s="12"/>
      <c r="E7" s="12"/>
      <c r="F7" s="12"/>
      <c r="G7" s="2"/>
      <c r="J7" s="14"/>
      <c r="K7" s="8"/>
    </row>
    <row r="8" spans="1:11" ht="13" x14ac:dyDescent="0.3">
      <c r="A8" s="5"/>
      <c r="B8" s="10"/>
      <c r="C8" s="10"/>
      <c r="D8" s="10"/>
      <c r="E8" s="10"/>
      <c r="F8" s="10"/>
      <c r="G8" s="2"/>
      <c r="J8" s="14"/>
      <c r="K8" s="8"/>
    </row>
    <row r="9" spans="1:11" ht="13" x14ac:dyDescent="0.3">
      <c r="A9" s="5"/>
      <c r="B9" s="2"/>
      <c r="C9" s="10"/>
      <c r="D9" s="10"/>
      <c r="E9" s="10"/>
      <c r="F9" s="10"/>
      <c r="G9" s="2"/>
      <c r="J9" s="14"/>
      <c r="K9" s="8"/>
    </row>
    <row r="10" spans="1:11" ht="13" x14ac:dyDescent="0.3">
      <c r="A10" s="5"/>
      <c r="B10" s="15" t="s">
        <v>8</v>
      </c>
      <c r="C10" s="2"/>
      <c r="D10" s="2"/>
      <c r="E10" s="2"/>
      <c r="F10" s="2"/>
      <c r="G10" s="2"/>
      <c r="H10" s="16"/>
      <c r="I10" s="17"/>
      <c r="J10" s="14"/>
      <c r="K10" s="8"/>
    </row>
    <row r="11" spans="1:11" ht="13" x14ac:dyDescent="0.3">
      <c r="A11" s="5"/>
      <c r="B11" s="15"/>
      <c r="C11" s="2"/>
      <c r="D11" s="2"/>
      <c r="E11" s="2"/>
      <c r="F11" s="2"/>
      <c r="G11" s="2"/>
      <c r="H11" s="16"/>
      <c r="I11" s="17"/>
      <c r="J11" s="14"/>
      <c r="K11" s="8"/>
    </row>
    <row r="12" spans="1:11" ht="13" x14ac:dyDescent="0.3">
      <c r="A12" s="5"/>
      <c r="B12" s="2"/>
      <c r="C12" s="8"/>
      <c r="D12" s="18" t="s">
        <v>9</v>
      </c>
      <c r="E12" s="18" t="s">
        <v>10</v>
      </c>
      <c r="F12" s="18" t="s">
        <v>11</v>
      </c>
      <c r="G12" s="18" t="s">
        <v>12</v>
      </c>
      <c r="H12" s="16"/>
      <c r="I12" s="17"/>
      <c r="J12" s="14"/>
      <c r="K12" s="8"/>
    </row>
    <row r="13" spans="1:11" ht="13" x14ac:dyDescent="0.3">
      <c r="A13" s="2"/>
      <c r="B13" s="2"/>
      <c r="C13" s="8"/>
      <c r="D13" s="19" t="s">
        <v>13</v>
      </c>
      <c r="E13" s="19" t="s">
        <v>14</v>
      </c>
      <c r="F13" s="19" t="s">
        <v>15</v>
      </c>
      <c r="G13" s="19" t="s">
        <v>16</v>
      </c>
      <c r="H13" s="14"/>
      <c r="I13" s="20"/>
      <c r="J13" s="8"/>
      <c r="K13" s="8"/>
    </row>
    <row r="14" spans="1:11" ht="13" x14ac:dyDescent="0.3">
      <c r="A14" s="5"/>
      <c r="B14" s="2"/>
      <c r="C14" s="8"/>
      <c r="D14" s="19" t="s">
        <v>17</v>
      </c>
      <c r="E14" s="19" t="s">
        <v>17</v>
      </c>
      <c r="F14" s="19" t="s">
        <v>17</v>
      </c>
      <c r="G14" s="19" t="s">
        <v>17</v>
      </c>
      <c r="H14" s="20"/>
      <c r="I14" s="21"/>
      <c r="J14" s="8"/>
      <c r="K14" s="8"/>
    </row>
    <row r="15" spans="1:11" ht="13" x14ac:dyDescent="0.3">
      <c r="A15" s="4" t="s">
        <v>1</v>
      </c>
      <c r="B15" s="22" t="s">
        <v>18</v>
      </c>
      <c r="C15" s="2"/>
      <c r="D15" s="23" t="s">
        <v>19</v>
      </c>
      <c r="E15" s="23" t="s">
        <v>19</v>
      </c>
      <c r="F15" s="23" t="s">
        <v>19</v>
      </c>
      <c r="G15" s="23" t="s">
        <v>19</v>
      </c>
      <c r="H15" s="14"/>
      <c r="I15" s="55" t="s">
        <v>101</v>
      </c>
      <c r="J15" s="8"/>
      <c r="K15" s="8"/>
    </row>
    <row r="16" spans="1:11" ht="13" x14ac:dyDescent="0.3">
      <c r="A16" s="5">
        <f>A7+1</f>
        <v>5</v>
      </c>
      <c r="B16" s="2"/>
      <c r="C16" s="24" t="s">
        <v>20</v>
      </c>
      <c r="D16" s="13">
        <v>29582.6720314505</v>
      </c>
      <c r="E16" s="12"/>
      <c r="F16" s="12"/>
      <c r="G16" s="25">
        <f>SUM(D16:F16)</f>
        <v>29582.6720314505</v>
      </c>
      <c r="H16" s="14"/>
      <c r="I16" s="56" t="s">
        <v>102</v>
      </c>
      <c r="J16" s="8"/>
      <c r="K16" s="8"/>
    </row>
    <row r="17" spans="1:9" ht="13" x14ac:dyDescent="0.3">
      <c r="A17" s="5">
        <f t="shared" si="0"/>
        <v>6</v>
      </c>
      <c r="B17" s="2"/>
      <c r="C17" s="24" t="s">
        <v>21</v>
      </c>
      <c r="D17" s="26"/>
      <c r="E17" s="3"/>
      <c r="F17" s="3"/>
      <c r="G17" s="25">
        <f t="shared" ref="G17:G46" si="1">SUM(D17:F17)</f>
        <v>0</v>
      </c>
      <c r="I17" s="27"/>
    </row>
    <row r="18" spans="1:9" ht="13" x14ac:dyDescent="0.3">
      <c r="A18" s="5">
        <f t="shared" si="0"/>
        <v>7</v>
      </c>
      <c r="B18" s="2"/>
      <c r="C18" s="24" t="s">
        <v>22</v>
      </c>
      <c r="D18" s="26">
        <v>44876.241793629226</v>
      </c>
      <c r="E18" s="3"/>
      <c r="F18" s="3"/>
      <c r="G18" s="25">
        <f t="shared" si="1"/>
        <v>44876.241793629226</v>
      </c>
      <c r="I18" s="56" t="s">
        <v>102</v>
      </c>
    </row>
    <row r="19" spans="1:9" ht="13" x14ac:dyDescent="0.3">
      <c r="A19" s="5">
        <f t="shared" si="0"/>
        <v>8</v>
      </c>
      <c r="B19" s="2"/>
      <c r="C19" s="24" t="s">
        <v>23</v>
      </c>
      <c r="D19" s="26"/>
      <c r="E19" s="3"/>
      <c r="F19" s="3"/>
      <c r="G19" s="25">
        <f t="shared" si="1"/>
        <v>0</v>
      </c>
      <c r="I19" s="27"/>
    </row>
    <row r="20" spans="1:9" ht="13" x14ac:dyDescent="0.3">
      <c r="A20" s="5">
        <f t="shared" si="0"/>
        <v>9</v>
      </c>
      <c r="B20" s="2"/>
      <c r="C20" s="24" t="s">
        <v>24</v>
      </c>
      <c r="D20" s="26">
        <v>41943.197887860879</v>
      </c>
      <c r="E20" s="3"/>
      <c r="F20" s="3"/>
      <c r="G20" s="25">
        <f t="shared" si="1"/>
        <v>41943.197887860879</v>
      </c>
      <c r="I20" s="56" t="s">
        <v>102</v>
      </c>
    </row>
    <row r="21" spans="1:9" ht="13" x14ac:dyDescent="0.3">
      <c r="A21" s="5">
        <f t="shared" si="0"/>
        <v>10</v>
      </c>
      <c r="B21" s="2"/>
      <c r="C21" s="24" t="s">
        <v>25</v>
      </c>
      <c r="D21" s="26"/>
      <c r="E21" s="3"/>
      <c r="F21" s="3"/>
      <c r="G21" s="25">
        <f t="shared" si="1"/>
        <v>0</v>
      </c>
      <c r="I21" s="27"/>
    </row>
    <row r="22" spans="1:9" ht="13" x14ac:dyDescent="0.3">
      <c r="A22" s="5">
        <f t="shared" si="0"/>
        <v>11</v>
      </c>
      <c r="B22" s="2"/>
      <c r="C22" s="24" t="s">
        <v>26</v>
      </c>
      <c r="D22" s="26"/>
      <c r="E22" s="3"/>
      <c r="F22" s="3"/>
      <c r="G22" s="25">
        <f t="shared" si="1"/>
        <v>0</v>
      </c>
      <c r="I22" s="27"/>
    </row>
    <row r="23" spans="1:9" ht="13" x14ac:dyDescent="0.3">
      <c r="A23" s="5">
        <f t="shared" si="0"/>
        <v>12</v>
      </c>
      <c r="B23" s="2"/>
      <c r="C23" s="24" t="s">
        <v>27</v>
      </c>
      <c r="D23" s="26"/>
      <c r="E23" s="3"/>
      <c r="F23" s="3"/>
      <c r="G23" s="25">
        <f t="shared" si="1"/>
        <v>0</v>
      </c>
      <c r="I23" s="27"/>
    </row>
    <row r="24" spans="1:9" ht="13" x14ac:dyDescent="0.3">
      <c r="A24" s="5">
        <f t="shared" si="0"/>
        <v>13</v>
      </c>
      <c r="B24" s="2"/>
      <c r="C24" s="24" t="s">
        <v>28</v>
      </c>
      <c r="D24" s="26">
        <v>367808.32999051292</v>
      </c>
      <c r="E24" s="3"/>
      <c r="F24" s="3"/>
      <c r="G24" s="25">
        <f t="shared" si="1"/>
        <v>367808.32999051292</v>
      </c>
      <c r="I24" s="56" t="s">
        <v>102</v>
      </c>
    </row>
    <row r="25" spans="1:9" ht="13" x14ac:dyDescent="0.3">
      <c r="A25" s="5">
        <f t="shared" si="0"/>
        <v>14</v>
      </c>
      <c r="B25" s="2"/>
      <c r="C25" s="24" t="s">
        <v>29</v>
      </c>
      <c r="D25" s="26"/>
      <c r="E25" s="3"/>
      <c r="F25" s="3"/>
      <c r="G25" s="25">
        <f t="shared" si="1"/>
        <v>0</v>
      </c>
      <c r="I25" s="27"/>
    </row>
    <row r="26" spans="1:9" ht="13" x14ac:dyDescent="0.3">
      <c r="A26" s="5">
        <f t="shared" si="0"/>
        <v>15</v>
      </c>
      <c r="B26" s="2"/>
      <c r="C26" s="24" t="s">
        <v>30</v>
      </c>
      <c r="D26" s="26"/>
      <c r="E26" s="3"/>
      <c r="F26" s="3"/>
      <c r="G26" s="25">
        <f t="shared" si="1"/>
        <v>0</v>
      </c>
      <c r="I26" s="27"/>
    </row>
    <row r="27" spans="1:9" ht="13" x14ac:dyDescent="0.3">
      <c r="A27" s="5">
        <f t="shared" si="0"/>
        <v>16</v>
      </c>
      <c r="B27" s="2"/>
      <c r="C27" s="24" t="s">
        <v>31</v>
      </c>
      <c r="D27" s="26"/>
      <c r="E27" s="3"/>
      <c r="F27" s="3"/>
      <c r="G27" s="25">
        <f t="shared" si="1"/>
        <v>0</v>
      </c>
      <c r="I27" s="27"/>
    </row>
    <row r="28" spans="1:9" ht="13" x14ac:dyDescent="0.3">
      <c r="A28" s="5">
        <f t="shared" si="0"/>
        <v>17</v>
      </c>
      <c r="B28" s="2"/>
      <c r="C28" s="24" t="s">
        <v>32</v>
      </c>
      <c r="D28" s="26"/>
      <c r="E28" s="3"/>
      <c r="F28" s="3"/>
      <c r="G28" s="25">
        <f t="shared" si="1"/>
        <v>0</v>
      </c>
      <c r="I28" s="27"/>
    </row>
    <row r="29" spans="1:9" ht="13" x14ac:dyDescent="0.3">
      <c r="A29" s="5">
        <f t="shared" si="0"/>
        <v>18</v>
      </c>
      <c r="B29" s="2"/>
      <c r="C29" s="24" t="s">
        <v>33</v>
      </c>
      <c r="D29" s="26">
        <v>175699.35972980576</v>
      </c>
      <c r="E29" s="3"/>
      <c r="F29" s="3"/>
      <c r="G29" s="25">
        <f t="shared" si="1"/>
        <v>175699.35972980576</v>
      </c>
      <c r="I29" s="56" t="s">
        <v>102</v>
      </c>
    </row>
    <row r="30" spans="1:9" ht="13" x14ac:dyDescent="0.3">
      <c r="A30" s="5">
        <f t="shared" si="0"/>
        <v>19</v>
      </c>
      <c r="B30" s="2"/>
      <c r="C30" s="24" t="s">
        <v>34</v>
      </c>
      <c r="D30" s="26"/>
      <c r="E30" s="3"/>
      <c r="F30" s="3"/>
      <c r="G30" s="25">
        <f t="shared" si="1"/>
        <v>0</v>
      </c>
      <c r="I30" s="27"/>
    </row>
    <row r="31" spans="1:9" ht="13" x14ac:dyDescent="0.3">
      <c r="A31" s="5">
        <f t="shared" si="0"/>
        <v>20</v>
      </c>
      <c r="B31" s="2"/>
      <c r="C31" s="24" t="s">
        <v>35</v>
      </c>
      <c r="D31" s="26"/>
      <c r="E31" s="3"/>
      <c r="F31" s="3"/>
      <c r="G31" s="25">
        <f t="shared" si="1"/>
        <v>0</v>
      </c>
      <c r="I31" s="27"/>
    </row>
    <row r="32" spans="1:9" ht="13" x14ac:dyDescent="0.3">
      <c r="A32" s="5">
        <f t="shared" si="0"/>
        <v>21</v>
      </c>
      <c r="B32" s="2"/>
      <c r="C32" s="24" t="s">
        <v>36</v>
      </c>
      <c r="D32" s="26">
        <v>1460615.5451225876</v>
      </c>
      <c r="E32" s="3"/>
      <c r="F32" s="3"/>
      <c r="G32" s="25">
        <f t="shared" si="1"/>
        <v>1460615.5451225876</v>
      </c>
      <c r="I32" s="34" t="s">
        <v>176</v>
      </c>
    </row>
    <row r="33" spans="1:9" ht="13" x14ac:dyDescent="0.3">
      <c r="A33" s="5">
        <f t="shared" si="0"/>
        <v>22</v>
      </c>
      <c r="B33" s="2"/>
      <c r="C33" s="24" t="s">
        <v>37</v>
      </c>
      <c r="D33" s="26"/>
      <c r="E33" s="3"/>
      <c r="F33" s="3"/>
      <c r="G33" s="25">
        <f t="shared" si="1"/>
        <v>0</v>
      </c>
      <c r="I33" s="27"/>
    </row>
    <row r="34" spans="1:9" ht="13" x14ac:dyDescent="0.3">
      <c r="A34" s="5">
        <f t="shared" si="0"/>
        <v>23</v>
      </c>
      <c r="B34" s="2"/>
      <c r="C34" s="24" t="s">
        <v>38</v>
      </c>
      <c r="D34" s="26"/>
      <c r="E34" s="3"/>
      <c r="F34" s="3"/>
      <c r="G34" s="25">
        <f t="shared" si="1"/>
        <v>0</v>
      </c>
      <c r="I34" s="27"/>
    </row>
    <row r="35" spans="1:9" ht="13" x14ac:dyDescent="0.3">
      <c r="A35" s="5">
        <f t="shared" si="0"/>
        <v>24</v>
      </c>
      <c r="B35" s="2"/>
      <c r="C35" s="24" t="s">
        <v>39</v>
      </c>
      <c r="D35" s="26">
        <v>6115.946277135281</v>
      </c>
      <c r="E35" s="3"/>
      <c r="F35" s="3"/>
      <c r="G35" s="25">
        <f t="shared" si="1"/>
        <v>6115.946277135281</v>
      </c>
      <c r="I35" s="56" t="s">
        <v>102</v>
      </c>
    </row>
    <row r="36" spans="1:9" ht="13" x14ac:dyDescent="0.3">
      <c r="A36" s="5">
        <f t="shared" si="0"/>
        <v>25</v>
      </c>
      <c r="B36" s="2"/>
      <c r="C36" s="24" t="s">
        <v>40</v>
      </c>
      <c r="D36" s="26"/>
      <c r="E36" s="3"/>
      <c r="F36" s="3"/>
      <c r="G36" s="25">
        <f t="shared" si="1"/>
        <v>0</v>
      </c>
      <c r="I36" s="27"/>
    </row>
    <row r="37" spans="1:9" ht="13" x14ac:dyDescent="0.3">
      <c r="A37" s="5">
        <f t="shared" si="0"/>
        <v>26</v>
      </c>
      <c r="B37" s="2"/>
      <c r="C37" s="24" t="s">
        <v>41</v>
      </c>
      <c r="D37" s="26"/>
      <c r="E37" s="3"/>
      <c r="F37" s="3"/>
      <c r="G37" s="25">
        <f t="shared" si="1"/>
        <v>0</v>
      </c>
      <c r="I37" s="27"/>
    </row>
    <row r="38" spans="1:9" ht="13" x14ac:dyDescent="0.3">
      <c r="A38" s="5">
        <f t="shared" si="0"/>
        <v>27</v>
      </c>
      <c r="B38" s="2"/>
      <c r="C38" s="24" t="s">
        <v>42</v>
      </c>
      <c r="D38" s="26"/>
      <c r="E38" s="3"/>
      <c r="F38" s="3"/>
      <c r="G38" s="25">
        <f t="shared" si="1"/>
        <v>0</v>
      </c>
      <c r="I38" s="27"/>
    </row>
    <row r="39" spans="1:9" ht="13" x14ac:dyDescent="0.3">
      <c r="A39" s="5">
        <f t="shared" si="0"/>
        <v>28</v>
      </c>
      <c r="B39" s="2"/>
      <c r="C39" s="24" t="s">
        <v>43</v>
      </c>
      <c r="D39" s="26"/>
      <c r="E39" s="3"/>
      <c r="F39" s="3"/>
      <c r="G39" s="25">
        <f t="shared" si="1"/>
        <v>0</v>
      </c>
      <c r="I39" s="27"/>
    </row>
    <row r="40" spans="1:9" ht="13" x14ac:dyDescent="0.3">
      <c r="A40" s="5">
        <f t="shared" si="0"/>
        <v>29</v>
      </c>
      <c r="B40" s="2"/>
      <c r="C40" s="24" t="s">
        <v>44</v>
      </c>
      <c r="D40" s="26"/>
      <c r="E40" s="3"/>
      <c r="F40" s="3"/>
      <c r="G40" s="25">
        <f t="shared" si="1"/>
        <v>0</v>
      </c>
      <c r="I40" s="27"/>
    </row>
    <row r="41" spans="1:9" ht="13" x14ac:dyDescent="0.3">
      <c r="A41" s="5">
        <f t="shared" si="0"/>
        <v>30</v>
      </c>
      <c r="B41" s="2"/>
      <c r="C41" s="24" t="s">
        <v>45</v>
      </c>
      <c r="D41" s="26">
        <v>781859.91864650359</v>
      </c>
      <c r="E41" s="3"/>
      <c r="F41" s="3"/>
      <c r="G41" s="25">
        <f t="shared" si="1"/>
        <v>781859.91864650359</v>
      </c>
      <c r="I41" s="56" t="s">
        <v>102</v>
      </c>
    </row>
    <row r="42" spans="1:9" ht="13" x14ac:dyDescent="0.3">
      <c r="A42" s="5">
        <f t="shared" si="0"/>
        <v>31</v>
      </c>
      <c r="B42" s="2"/>
      <c r="C42" s="24" t="s">
        <v>46</v>
      </c>
      <c r="D42" s="26"/>
      <c r="E42" s="3"/>
      <c r="F42" s="3"/>
      <c r="G42" s="25">
        <f t="shared" si="1"/>
        <v>0</v>
      </c>
      <c r="I42" s="27"/>
    </row>
    <row r="43" spans="1:9" ht="13" x14ac:dyDescent="0.3">
      <c r="A43" s="5">
        <f t="shared" si="0"/>
        <v>32</v>
      </c>
      <c r="B43" s="2"/>
      <c r="C43" s="24" t="s">
        <v>47</v>
      </c>
      <c r="D43" s="26"/>
      <c r="E43" s="3"/>
      <c r="F43" s="3"/>
      <c r="G43" s="25">
        <f t="shared" si="1"/>
        <v>0</v>
      </c>
      <c r="I43" s="27"/>
    </row>
    <row r="44" spans="1:9" ht="13" x14ac:dyDescent="0.3">
      <c r="A44" s="5">
        <f t="shared" si="0"/>
        <v>33</v>
      </c>
      <c r="B44" s="2"/>
      <c r="C44" s="24" t="s">
        <v>48</v>
      </c>
      <c r="D44" s="26"/>
      <c r="E44" s="3"/>
      <c r="F44" s="3"/>
      <c r="G44" s="25">
        <f t="shared" si="1"/>
        <v>0</v>
      </c>
      <c r="I44" s="27"/>
    </row>
    <row r="45" spans="1:9" ht="13" x14ac:dyDescent="0.3">
      <c r="A45" s="5">
        <f t="shared" si="0"/>
        <v>34</v>
      </c>
      <c r="B45" s="2"/>
      <c r="C45" s="24" t="s">
        <v>49</v>
      </c>
      <c r="D45" s="26">
        <v>5373.0767881799602</v>
      </c>
      <c r="E45" s="3"/>
      <c r="F45" s="3"/>
      <c r="G45" s="25">
        <f t="shared" si="1"/>
        <v>5373.0767881799602</v>
      </c>
      <c r="I45" s="56" t="s">
        <v>102</v>
      </c>
    </row>
    <row r="46" spans="1:9" ht="13" x14ac:dyDescent="0.3">
      <c r="A46" s="5">
        <f t="shared" si="0"/>
        <v>35</v>
      </c>
      <c r="B46" s="2"/>
      <c r="C46" s="24" t="s">
        <v>50</v>
      </c>
      <c r="D46" s="26"/>
      <c r="E46" s="3"/>
      <c r="F46" s="3"/>
      <c r="G46" s="25">
        <f t="shared" si="1"/>
        <v>0</v>
      </c>
      <c r="I46" s="27"/>
    </row>
    <row r="47" spans="1:9" ht="13" x14ac:dyDescent="0.3">
      <c r="A47" s="5">
        <f t="shared" si="0"/>
        <v>36</v>
      </c>
      <c r="B47" s="2"/>
      <c r="C47" s="28" t="s">
        <v>51</v>
      </c>
      <c r="D47" s="29"/>
      <c r="E47" s="30"/>
      <c r="F47" s="30"/>
      <c r="G47" s="31"/>
      <c r="I47" s="32"/>
    </row>
    <row r="48" spans="1:9" ht="13" x14ac:dyDescent="0.3">
      <c r="A48" s="5">
        <f t="shared" si="0"/>
        <v>37</v>
      </c>
      <c r="B48" s="2"/>
      <c r="C48" s="33" t="s">
        <v>52</v>
      </c>
      <c r="D48" s="34">
        <f>SUM(D16:D47)</f>
        <v>2913874.2882676655</v>
      </c>
      <c r="E48" s="34">
        <f t="shared" ref="E48:F48" si="2">SUM(E16:E46)</f>
        <v>0</v>
      </c>
      <c r="F48" s="34">
        <f t="shared" si="2"/>
        <v>0</v>
      </c>
      <c r="G48" s="25">
        <f>SUM(D48:F48)</f>
        <v>2913874.2882676655</v>
      </c>
    </row>
    <row r="49" spans="1:9" ht="13" x14ac:dyDescent="0.3">
      <c r="A49" s="5"/>
      <c r="B49" s="2"/>
      <c r="C49" s="33"/>
      <c r="D49" s="34"/>
      <c r="E49" s="2"/>
      <c r="F49" s="2"/>
      <c r="G49" s="2"/>
    </row>
    <row r="50" spans="1:9" ht="13" x14ac:dyDescent="0.3">
      <c r="A50" s="5"/>
      <c r="B50" s="2"/>
      <c r="C50" s="33"/>
      <c r="D50" s="18" t="s">
        <v>9</v>
      </c>
      <c r="E50" s="18" t="s">
        <v>10</v>
      </c>
      <c r="F50" s="18" t="s">
        <v>11</v>
      </c>
      <c r="G50" s="18" t="s">
        <v>12</v>
      </c>
    </row>
    <row r="51" spans="1:9" ht="13" x14ac:dyDescent="0.3">
      <c r="A51" s="5"/>
      <c r="B51" s="2"/>
      <c r="C51" s="2"/>
      <c r="D51" s="19" t="s">
        <v>13</v>
      </c>
      <c r="E51" s="19" t="s">
        <v>14</v>
      </c>
      <c r="F51" s="19" t="s">
        <v>15</v>
      </c>
      <c r="G51" s="19" t="s">
        <v>16</v>
      </c>
    </row>
    <row r="52" spans="1:9" ht="13" x14ac:dyDescent="0.3">
      <c r="A52" s="5"/>
      <c r="B52" s="2"/>
      <c r="C52" s="2"/>
      <c r="D52" s="19" t="s">
        <v>17</v>
      </c>
      <c r="E52" s="19" t="s">
        <v>17</v>
      </c>
      <c r="F52" s="19" t="s">
        <v>17</v>
      </c>
      <c r="G52" s="19" t="s">
        <v>17</v>
      </c>
    </row>
    <row r="53" spans="1:9" ht="13" x14ac:dyDescent="0.3">
      <c r="A53" s="4" t="s">
        <v>1</v>
      </c>
      <c r="B53" s="22" t="s">
        <v>53</v>
      </c>
      <c r="C53" s="2"/>
      <c r="D53" s="23" t="s">
        <v>19</v>
      </c>
      <c r="E53" s="23" t="s">
        <v>19</v>
      </c>
      <c r="F53" s="23" t="s">
        <v>19</v>
      </c>
      <c r="G53" s="23" t="s">
        <v>19</v>
      </c>
      <c r="I53" s="55" t="s">
        <v>101</v>
      </c>
    </row>
    <row r="54" spans="1:9" ht="13" x14ac:dyDescent="0.3">
      <c r="A54" s="5">
        <f>A48+1</f>
        <v>38</v>
      </c>
      <c r="B54" s="2"/>
      <c r="C54" s="2" t="s">
        <v>54</v>
      </c>
      <c r="D54" s="26">
        <v>161890.45721713582</v>
      </c>
      <c r="E54" s="3"/>
      <c r="F54" s="3"/>
      <c r="G54" s="25">
        <f>SUM(D54:F54)</f>
        <v>161890.45721713582</v>
      </c>
      <c r="I54" s="34" t="s">
        <v>175</v>
      </c>
    </row>
    <row r="55" spans="1:9" ht="13" x14ac:dyDescent="0.3">
      <c r="A55" s="5">
        <f t="shared" si="0"/>
        <v>39</v>
      </c>
      <c r="B55" s="2"/>
      <c r="C55" s="2" t="s">
        <v>55</v>
      </c>
      <c r="D55" s="26">
        <v>169749.45753880357</v>
      </c>
      <c r="E55" s="3"/>
      <c r="F55" s="3"/>
      <c r="G55" s="25">
        <f t="shared" ref="G55:G69" si="3">SUM(D55:F55)</f>
        <v>169749.45753880357</v>
      </c>
      <c r="I55" s="34" t="s">
        <v>174</v>
      </c>
    </row>
    <row r="56" spans="1:9" ht="13" x14ac:dyDescent="0.3">
      <c r="A56" s="5">
        <f t="shared" si="0"/>
        <v>40</v>
      </c>
      <c r="B56" s="2"/>
      <c r="C56" s="2" t="s">
        <v>56</v>
      </c>
      <c r="D56" s="26">
        <v>-73973.150968079382</v>
      </c>
      <c r="E56" s="3"/>
      <c r="F56" s="3"/>
      <c r="G56" s="25">
        <f t="shared" si="3"/>
        <v>-73973.150968079382</v>
      </c>
      <c r="I56" s="34" t="s">
        <v>173</v>
      </c>
    </row>
    <row r="57" spans="1:9" ht="13" x14ac:dyDescent="0.3">
      <c r="A57" s="5">
        <f t="shared" si="0"/>
        <v>41</v>
      </c>
      <c r="B57" s="2"/>
      <c r="C57" s="2" t="s">
        <v>57</v>
      </c>
      <c r="D57" s="26">
        <v>27578.784226409658</v>
      </c>
      <c r="E57" s="3"/>
      <c r="F57" s="3"/>
      <c r="G57" s="25">
        <f t="shared" si="3"/>
        <v>27578.784226409658</v>
      </c>
      <c r="I57" s="34" t="s">
        <v>172</v>
      </c>
    </row>
    <row r="58" spans="1:9" ht="13" x14ac:dyDescent="0.3">
      <c r="A58" s="5">
        <f t="shared" si="0"/>
        <v>42</v>
      </c>
      <c r="B58" s="2"/>
      <c r="C58" s="2" t="s">
        <v>58</v>
      </c>
      <c r="D58" s="26">
        <v>0</v>
      </c>
      <c r="E58" s="3"/>
      <c r="F58" s="3"/>
      <c r="G58" s="25">
        <f t="shared" si="3"/>
        <v>0</v>
      </c>
      <c r="I58" s="34" t="s">
        <v>171</v>
      </c>
    </row>
    <row r="59" spans="1:9" ht="13" x14ac:dyDescent="0.3">
      <c r="A59" s="5">
        <f t="shared" si="0"/>
        <v>43</v>
      </c>
      <c r="B59" s="2"/>
      <c r="C59" s="2" t="s">
        <v>59</v>
      </c>
      <c r="D59" s="26">
        <v>379054.55140620656</v>
      </c>
      <c r="E59" s="3"/>
      <c r="F59" s="3"/>
      <c r="G59" s="25">
        <f t="shared" si="3"/>
        <v>379054.55140620656</v>
      </c>
      <c r="I59" s="34" t="s">
        <v>121</v>
      </c>
    </row>
    <row r="60" spans="1:9" ht="13" x14ac:dyDescent="0.3">
      <c r="A60" s="5">
        <f t="shared" si="0"/>
        <v>44</v>
      </c>
      <c r="B60" s="2"/>
      <c r="C60" s="2" t="s">
        <v>60</v>
      </c>
      <c r="D60" s="26">
        <v>45331.085022092426</v>
      </c>
      <c r="E60" s="3"/>
      <c r="F60" s="3"/>
      <c r="G60" s="25">
        <f t="shared" si="3"/>
        <v>45331.085022092426</v>
      </c>
      <c r="I60" s="34" t="s">
        <v>170</v>
      </c>
    </row>
    <row r="61" spans="1:9" ht="13" x14ac:dyDescent="0.3">
      <c r="A61" s="5">
        <f t="shared" si="0"/>
        <v>45</v>
      </c>
      <c r="B61" s="2"/>
      <c r="C61" s="2" t="s">
        <v>61</v>
      </c>
      <c r="D61" s="26">
        <v>34764.685480807042</v>
      </c>
      <c r="E61" s="3"/>
      <c r="F61" s="3"/>
      <c r="G61" s="25">
        <f t="shared" si="3"/>
        <v>34764.685480807042</v>
      </c>
      <c r="I61" s="34" t="s">
        <v>169</v>
      </c>
    </row>
    <row r="62" spans="1:9" ht="13" x14ac:dyDescent="0.3">
      <c r="A62" s="5">
        <f t="shared" si="0"/>
        <v>46</v>
      </c>
      <c r="B62" s="35"/>
      <c r="C62" s="2" t="s">
        <v>62</v>
      </c>
      <c r="D62" s="26">
        <v>625.86599710856376</v>
      </c>
      <c r="E62" s="3"/>
      <c r="F62" s="3"/>
      <c r="G62" s="25">
        <f t="shared" si="3"/>
        <v>625.86599710856376</v>
      </c>
      <c r="I62" s="34" t="s">
        <v>168</v>
      </c>
    </row>
    <row r="63" spans="1:9" ht="13" x14ac:dyDescent="0.3">
      <c r="A63" s="5">
        <f t="shared" si="0"/>
        <v>47</v>
      </c>
      <c r="B63" s="36"/>
      <c r="C63" s="2" t="s">
        <v>63</v>
      </c>
      <c r="D63" s="26">
        <v>0</v>
      </c>
      <c r="E63" s="3"/>
      <c r="F63" s="3"/>
      <c r="G63" s="25">
        <f t="shared" si="3"/>
        <v>0</v>
      </c>
      <c r="I63" s="34" t="s">
        <v>167</v>
      </c>
    </row>
    <row r="64" spans="1:9" ht="13" x14ac:dyDescent="0.3">
      <c r="A64" s="5">
        <f t="shared" si="0"/>
        <v>48</v>
      </c>
      <c r="B64" s="8"/>
      <c r="C64" s="2" t="s">
        <v>64</v>
      </c>
      <c r="D64" s="26">
        <v>4658.5583585868717</v>
      </c>
      <c r="E64" s="3"/>
      <c r="F64" s="3"/>
      <c r="G64" s="25">
        <f t="shared" si="3"/>
        <v>4658.5583585868717</v>
      </c>
      <c r="I64" s="34" t="s">
        <v>166</v>
      </c>
    </row>
    <row r="65" spans="1:9" ht="13" x14ac:dyDescent="0.3">
      <c r="A65" s="5">
        <f t="shared" si="0"/>
        <v>49</v>
      </c>
      <c r="B65" s="36"/>
      <c r="C65" s="2" t="s">
        <v>65</v>
      </c>
      <c r="D65" s="26">
        <v>1681.7371162307861</v>
      </c>
      <c r="E65" s="3"/>
      <c r="F65" s="3"/>
      <c r="G65" s="25">
        <f t="shared" si="3"/>
        <v>1681.7371162307861</v>
      </c>
      <c r="I65" s="34" t="s">
        <v>165</v>
      </c>
    </row>
    <row r="66" spans="1:9" ht="13" x14ac:dyDescent="0.3">
      <c r="A66" s="5">
        <f t="shared" si="0"/>
        <v>50</v>
      </c>
      <c r="B66" s="36"/>
      <c r="C66" s="2" t="s">
        <v>66</v>
      </c>
      <c r="D66" s="26">
        <v>6180.029105715299</v>
      </c>
      <c r="E66" s="3"/>
      <c r="F66" s="3"/>
      <c r="G66" s="25">
        <f t="shared" si="3"/>
        <v>6180.029105715299</v>
      </c>
      <c r="I66" s="34" t="s">
        <v>164</v>
      </c>
    </row>
    <row r="67" spans="1:9" ht="13" x14ac:dyDescent="0.3">
      <c r="A67" s="5">
        <f t="shared" si="0"/>
        <v>51</v>
      </c>
      <c r="B67" s="2"/>
      <c r="C67" s="2" t="s">
        <v>67</v>
      </c>
      <c r="D67" s="26">
        <v>14102.920005060651</v>
      </c>
      <c r="E67" s="3"/>
      <c r="F67" s="3"/>
      <c r="G67" s="25">
        <f t="shared" si="3"/>
        <v>14102.920005060651</v>
      </c>
      <c r="I67" s="34" t="s">
        <v>163</v>
      </c>
    </row>
    <row r="68" spans="1:9" ht="13" x14ac:dyDescent="0.3">
      <c r="A68" s="5">
        <f t="shared" si="0"/>
        <v>52</v>
      </c>
      <c r="B68" s="2"/>
      <c r="C68" s="28" t="s">
        <v>51</v>
      </c>
      <c r="D68" s="29"/>
      <c r="E68" s="30"/>
      <c r="F68" s="30"/>
      <c r="G68" s="37"/>
      <c r="I68" s="32"/>
    </row>
    <row r="69" spans="1:9" ht="13" x14ac:dyDescent="0.3">
      <c r="A69" s="5">
        <f t="shared" si="0"/>
        <v>53</v>
      </c>
      <c r="B69" s="2"/>
      <c r="C69" s="33" t="s">
        <v>68</v>
      </c>
      <c r="D69" s="34">
        <f>SUM(D54:D67)</f>
        <v>771644.98050607787</v>
      </c>
      <c r="E69" s="34">
        <f t="shared" ref="E69:F69" si="4">SUM(E54:E67)</f>
        <v>0</v>
      </c>
      <c r="F69" s="34">
        <f t="shared" si="4"/>
        <v>0</v>
      </c>
      <c r="G69" s="25">
        <f t="shared" si="3"/>
        <v>771644.98050607787</v>
      </c>
    </row>
    <row r="70" spans="1:9" ht="13" x14ac:dyDescent="0.3">
      <c r="A70" s="5"/>
      <c r="B70" s="2"/>
      <c r="C70" s="33"/>
      <c r="D70" s="34"/>
      <c r="E70" s="34"/>
      <c r="F70" s="34"/>
      <c r="G70" s="25"/>
    </row>
    <row r="71" spans="1:9" ht="13" x14ac:dyDescent="0.3">
      <c r="A71" s="5"/>
      <c r="B71" s="2"/>
      <c r="C71" s="33"/>
      <c r="D71" s="18" t="s">
        <v>9</v>
      </c>
      <c r="E71" s="18" t="s">
        <v>10</v>
      </c>
      <c r="F71" s="18" t="s">
        <v>11</v>
      </c>
      <c r="G71" s="18" t="s">
        <v>12</v>
      </c>
    </row>
    <row r="72" spans="1:9" ht="13" x14ac:dyDescent="0.3">
      <c r="A72" s="5"/>
      <c r="B72" s="2"/>
      <c r="C72" s="33"/>
      <c r="D72" s="19" t="s">
        <v>13</v>
      </c>
      <c r="E72" s="19" t="s">
        <v>14</v>
      </c>
      <c r="F72" s="19" t="s">
        <v>15</v>
      </c>
      <c r="G72" s="19" t="s">
        <v>16</v>
      </c>
    </row>
    <row r="73" spans="1:9" ht="13" x14ac:dyDescent="0.3">
      <c r="A73" s="5"/>
      <c r="B73" s="2"/>
      <c r="C73" s="2"/>
      <c r="D73" s="19" t="s">
        <v>17</v>
      </c>
      <c r="E73" s="19" t="s">
        <v>17</v>
      </c>
      <c r="F73" s="19" t="s">
        <v>17</v>
      </c>
      <c r="G73" s="19" t="s">
        <v>17</v>
      </c>
    </row>
    <row r="74" spans="1:9" ht="13" x14ac:dyDescent="0.3">
      <c r="A74" s="4" t="s">
        <v>1</v>
      </c>
      <c r="B74" s="22" t="s">
        <v>69</v>
      </c>
      <c r="C74" s="2"/>
      <c r="D74" s="23" t="s">
        <v>19</v>
      </c>
      <c r="E74" s="23" t="s">
        <v>19</v>
      </c>
      <c r="F74" s="23" t="s">
        <v>19</v>
      </c>
      <c r="G74" s="23" t="s">
        <v>19</v>
      </c>
      <c r="I74" s="55" t="s">
        <v>101</v>
      </c>
    </row>
    <row r="75" spans="1:9" ht="13" x14ac:dyDescent="0.3">
      <c r="A75" s="5">
        <f>A69+1</f>
        <v>54</v>
      </c>
      <c r="B75" s="2"/>
      <c r="C75" s="2" t="s">
        <v>70</v>
      </c>
      <c r="D75" s="38">
        <v>8000000</v>
      </c>
      <c r="E75" s="3"/>
      <c r="F75" s="3"/>
      <c r="G75" s="39">
        <f>SUM(D75:F75)</f>
        <v>8000000</v>
      </c>
      <c r="I75" s="34" t="s">
        <v>162</v>
      </c>
    </row>
    <row r="76" spans="1:9" ht="13" x14ac:dyDescent="0.3">
      <c r="A76" s="5">
        <f>A75+1</f>
        <v>55</v>
      </c>
      <c r="B76" s="2"/>
      <c r="C76" s="33" t="s">
        <v>71</v>
      </c>
      <c r="D76" s="34">
        <f>SUM(D75)</f>
        <v>8000000</v>
      </c>
      <c r="E76" s="34">
        <f>SUM(E75)</f>
        <v>0</v>
      </c>
      <c r="F76" s="34">
        <f>SUM(F75)</f>
        <v>0</v>
      </c>
      <c r="G76" s="25">
        <f t="shared" ref="G76" si="5">SUM(D76:F76)</f>
        <v>8000000</v>
      </c>
    </row>
    <row r="77" spans="1:9" ht="13" x14ac:dyDescent="0.3">
      <c r="A77" s="5"/>
      <c r="B77" s="2"/>
      <c r="C77" s="2"/>
      <c r="D77" s="2"/>
      <c r="E77" s="2"/>
      <c r="F77" s="2"/>
      <c r="G77" s="2"/>
    </row>
    <row r="78" spans="1:9" ht="13" x14ac:dyDescent="0.3">
      <c r="A78" s="5"/>
      <c r="B78" s="2"/>
      <c r="C78" s="2"/>
      <c r="D78" s="2"/>
      <c r="E78" s="2"/>
      <c r="F78" s="2"/>
      <c r="G78" s="2"/>
    </row>
    <row r="79" spans="1:9" ht="13" x14ac:dyDescent="0.3">
      <c r="A79" s="5"/>
      <c r="B79" s="2"/>
      <c r="C79" s="2"/>
      <c r="D79" s="18" t="s">
        <v>9</v>
      </c>
      <c r="E79" s="18" t="s">
        <v>10</v>
      </c>
      <c r="F79" s="18" t="s">
        <v>11</v>
      </c>
      <c r="G79" s="18" t="s">
        <v>12</v>
      </c>
    </row>
    <row r="80" spans="1:9" ht="13" x14ac:dyDescent="0.3">
      <c r="A80" s="5"/>
      <c r="B80" s="2"/>
      <c r="C80" s="2"/>
      <c r="D80" s="19" t="s">
        <v>13</v>
      </c>
      <c r="E80" s="19" t="s">
        <v>14</v>
      </c>
      <c r="F80" s="19" t="s">
        <v>15</v>
      </c>
      <c r="G80" s="19" t="s">
        <v>16</v>
      </c>
    </row>
    <row r="81" spans="1:11" ht="13" x14ac:dyDescent="0.3">
      <c r="A81" s="2"/>
      <c r="B81" s="2"/>
      <c r="C81" s="2"/>
      <c r="D81" s="19" t="s">
        <v>17</v>
      </c>
      <c r="E81" s="19" t="s">
        <v>17</v>
      </c>
      <c r="F81" s="19" t="s">
        <v>17</v>
      </c>
      <c r="G81" s="19" t="s">
        <v>17</v>
      </c>
    </row>
    <row r="82" spans="1:11" ht="13" x14ac:dyDescent="0.3">
      <c r="A82" s="4" t="s">
        <v>1</v>
      </c>
      <c r="B82" s="22" t="s">
        <v>72</v>
      </c>
      <c r="C82" s="2"/>
      <c r="D82" s="23" t="s">
        <v>19</v>
      </c>
      <c r="E82" s="23" t="s">
        <v>19</v>
      </c>
      <c r="F82" s="23" t="s">
        <v>19</v>
      </c>
      <c r="G82" s="23" t="s">
        <v>19</v>
      </c>
      <c r="I82" s="55" t="s">
        <v>101</v>
      </c>
    </row>
    <row r="83" spans="1:11" ht="13" x14ac:dyDescent="0.3">
      <c r="A83" s="5">
        <f>A76+1</f>
        <v>56</v>
      </c>
      <c r="B83" s="2"/>
      <c r="C83" s="40" t="s">
        <v>73</v>
      </c>
      <c r="D83" s="26">
        <v>44814.009999999995</v>
      </c>
      <c r="E83" s="3"/>
      <c r="F83" s="3"/>
      <c r="G83" s="25">
        <f>SUM(D83:F83)</f>
        <v>44814.009999999995</v>
      </c>
      <c r="I83" s="34" t="s">
        <v>122</v>
      </c>
      <c r="K83" s="41"/>
    </row>
    <row r="84" spans="1:11" ht="13" x14ac:dyDescent="0.3">
      <c r="A84" s="5">
        <f t="shared" ref="A84:A90" si="6">A83+1</f>
        <v>57</v>
      </c>
      <c r="B84" s="2"/>
      <c r="C84" s="40" t="s">
        <v>74</v>
      </c>
      <c r="D84" s="26">
        <v>-563.93000000000006</v>
      </c>
      <c r="E84" s="3"/>
      <c r="F84" s="3"/>
      <c r="G84" s="25">
        <f t="shared" ref="G84:G89" si="7">SUM(D84:F84)</f>
        <v>-563.93000000000006</v>
      </c>
      <c r="I84" s="34" t="s">
        <v>122</v>
      </c>
      <c r="K84" s="41"/>
    </row>
    <row r="85" spans="1:11" ht="13" x14ac:dyDescent="0.3">
      <c r="A85" s="5">
        <f t="shared" si="6"/>
        <v>58</v>
      </c>
      <c r="B85" s="2"/>
      <c r="C85" s="40" t="s">
        <v>75</v>
      </c>
      <c r="D85" s="26">
        <v>124.19999999999999</v>
      </c>
      <c r="E85" s="3"/>
      <c r="F85" s="3"/>
      <c r="G85" s="25">
        <f t="shared" si="7"/>
        <v>124.19999999999999</v>
      </c>
      <c r="I85" s="34" t="s">
        <v>122</v>
      </c>
      <c r="K85" s="41"/>
    </row>
    <row r="86" spans="1:11" ht="13" x14ac:dyDescent="0.3">
      <c r="A86" s="5">
        <f t="shared" si="6"/>
        <v>59</v>
      </c>
      <c r="B86" s="2"/>
      <c r="C86" s="40" t="s">
        <v>76</v>
      </c>
      <c r="D86" s="26">
        <v>2111.17</v>
      </c>
      <c r="E86" s="3"/>
      <c r="F86" s="3"/>
      <c r="G86" s="25">
        <f t="shared" si="7"/>
        <v>2111.17</v>
      </c>
      <c r="I86" s="34" t="s">
        <v>122</v>
      </c>
      <c r="K86" s="42"/>
    </row>
    <row r="87" spans="1:11" ht="13" x14ac:dyDescent="0.3">
      <c r="A87" s="5">
        <f t="shared" si="6"/>
        <v>60</v>
      </c>
      <c r="B87" s="2"/>
      <c r="C87" s="40" t="s">
        <v>77</v>
      </c>
      <c r="D87" s="26">
        <v>211.6</v>
      </c>
      <c r="E87" s="3"/>
      <c r="F87" s="3"/>
      <c r="G87" s="25">
        <f t="shared" si="7"/>
        <v>211.6</v>
      </c>
      <c r="I87" s="34" t="s">
        <v>122</v>
      </c>
      <c r="K87" s="43"/>
    </row>
    <row r="88" spans="1:11" ht="13" x14ac:dyDescent="0.3">
      <c r="A88" s="5">
        <f t="shared" si="6"/>
        <v>61</v>
      </c>
      <c r="B88" s="2"/>
      <c r="C88" s="40" t="s">
        <v>78</v>
      </c>
      <c r="D88" s="26">
        <v>718.4899999999999</v>
      </c>
      <c r="E88" s="3"/>
      <c r="F88" s="3"/>
      <c r="G88" s="25">
        <f t="shared" si="7"/>
        <v>718.4899999999999</v>
      </c>
      <c r="I88" s="34" t="s">
        <v>122</v>
      </c>
      <c r="K88" s="43"/>
    </row>
    <row r="89" spans="1:11" ht="13" x14ac:dyDescent="0.3">
      <c r="A89" s="5">
        <f t="shared" si="6"/>
        <v>62</v>
      </c>
      <c r="B89" s="2"/>
      <c r="C89" s="40" t="s">
        <v>79</v>
      </c>
      <c r="D89" s="38">
        <v>34.67</v>
      </c>
      <c r="E89" s="3"/>
      <c r="F89" s="3"/>
      <c r="G89" s="39">
        <f t="shared" si="7"/>
        <v>34.67</v>
      </c>
      <c r="I89" s="34" t="s">
        <v>122</v>
      </c>
      <c r="K89" s="43"/>
    </row>
    <row r="90" spans="1:11" ht="13" x14ac:dyDescent="0.3">
      <c r="A90" s="5">
        <f t="shared" si="6"/>
        <v>63</v>
      </c>
      <c r="B90" s="2"/>
      <c r="C90" s="33" t="s">
        <v>80</v>
      </c>
      <c r="D90" s="34">
        <f>SUM(D83:D89)</f>
        <v>47450.209999999985</v>
      </c>
      <c r="E90" s="34">
        <f t="shared" ref="E90:F90" si="8">SUM(E83:E89)</f>
        <v>0</v>
      </c>
      <c r="F90" s="34">
        <f t="shared" si="8"/>
        <v>0</v>
      </c>
      <c r="G90" s="25">
        <f>SUM(D90:F90)</f>
        <v>47450.209999999985</v>
      </c>
    </row>
    <row r="91" spans="1:11" ht="13" x14ac:dyDescent="0.3">
      <c r="A91" s="5"/>
      <c r="B91" s="2"/>
      <c r="C91" s="33"/>
      <c r="D91" s="34"/>
      <c r="E91" s="34"/>
      <c r="F91" s="34"/>
      <c r="G91" s="25"/>
    </row>
    <row r="92" spans="1:11" ht="13" x14ac:dyDescent="0.3">
      <c r="A92" s="5"/>
      <c r="B92" s="2"/>
      <c r="C92" s="33"/>
      <c r="D92" s="18" t="s">
        <v>9</v>
      </c>
      <c r="E92" s="18" t="s">
        <v>10</v>
      </c>
      <c r="F92" s="18" t="s">
        <v>11</v>
      </c>
      <c r="G92" s="18" t="s">
        <v>12</v>
      </c>
    </row>
    <row r="93" spans="1:11" ht="13" x14ac:dyDescent="0.3">
      <c r="A93" s="5"/>
      <c r="B93" s="2"/>
      <c r="C93" s="1"/>
      <c r="D93" s="19" t="s">
        <v>13</v>
      </c>
      <c r="E93" s="19" t="s">
        <v>14</v>
      </c>
      <c r="F93" s="19" t="s">
        <v>15</v>
      </c>
      <c r="G93" s="19" t="s">
        <v>16</v>
      </c>
    </row>
    <row r="94" spans="1:11" ht="13" x14ac:dyDescent="0.3">
      <c r="A94" s="5"/>
      <c r="B94" s="2"/>
      <c r="C94" s="2"/>
      <c r="D94" s="19" t="s">
        <v>17</v>
      </c>
      <c r="E94" s="19" t="s">
        <v>17</v>
      </c>
      <c r="F94" s="19" t="s">
        <v>17</v>
      </c>
      <c r="G94" s="19" t="s">
        <v>17</v>
      </c>
    </row>
    <row r="95" spans="1:11" ht="13" x14ac:dyDescent="0.3">
      <c r="A95" s="4" t="s">
        <v>1</v>
      </c>
      <c r="B95" s="22" t="s">
        <v>81</v>
      </c>
      <c r="C95" s="2"/>
      <c r="D95" s="23" t="s">
        <v>19</v>
      </c>
      <c r="E95" s="23" t="s">
        <v>19</v>
      </c>
      <c r="F95" s="23" t="s">
        <v>19</v>
      </c>
      <c r="G95" s="23" t="s">
        <v>19</v>
      </c>
      <c r="I95" s="55" t="s">
        <v>101</v>
      </c>
    </row>
    <row r="96" spans="1:11" ht="13" x14ac:dyDescent="0.3">
      <c r="A96" s="5">
        <f>A90+1</f>
        <v>64</v>
      </c>
      <c r="B96" s="2"/>
      <c r="C96" s="2" t="s">
        <v>82</v>
      </c>
      <c r="D96" s="26">
        <v>626189.26363666565</v>
      </c>
      <c r="E96" s="3"/>
      <c r="F96" s="3"/>
      <c r="G96" s="25">
        <f>SUM(D96:F96)</f>
        <v>626189.26363666565</v>
      </c>
      <c r="H96" s="44"/>
      <c r="I96" s="34" t="s">
        <v>161</v>
      </c>
    </row>
    <row r="97" spans="1:9" ht="13" x14ac:dyDescent="0.3">
      <c r="A97" s="5">
        <f t="shared" ref="A97:A112" si="9">A96+1</f>
        <v>65</v>
      </c>
      <c r="B97" s="2"/>
      <c r="C97" s="2" t="s">
        <v>83</v>
      </c>
      <c r="D97" s="26">
        <v>35621.309866973286</v>
      </c>
      <c r="E97" s="3"/>
      <c r="F97" s="3"/>
      <c r="G97" s="25">
        <f t="shared" ref="G97:G100" si="10">SUM(D97:F97)</f>
        <v>35621.309866973286</v>
      </c>
      <c r="H97" s="44"/>
      <c r="I97" s="34" t="s">
        <v>160</v>
      </c>
    </row>
    <row r="98" spans="1:9" ht="13" x14ac:dyDescent="0.3">
      <c r="A98" s="5">
        <f t="shared" si="9"/>
        <v>66</v>
      </c>
      <c r="B98" s="2"/>
      <c r="C98" s="2" t="s">
        <v>84</v>
      </c>
      <c r="D98" s="26"/>
      <c r="E98" s="3"/>
      <c r="F98" s="3"/>
      <c r="G98" s="25">
        <f t="shared" si="10"/>
        <v>0</v>
      </c>
      <c r="H98" s="44"/>
      <c r="I98" s="27"/>
    </row>
    <row r="99" spans="1:9" ht="13" x14ac:dyDescent="0.3">
      <c r="A99" s="5">
        <f t="shared" si="9"/>
        <v>67</v>
      </c>
      <c r="B99" s="2"/>
      <c r="C99" s="2" t="s">
        <v>85</v>
      </c>
      <c r="D99" s="26"/>
      <c r="E99" s="3"/>
      <c r="F99" s="3"/>
      <c r="G99" s="25">
        <f t="shared" si="10"/>
        <v>0</v>
      </c>
      <c r="H99" s="44"/>
      <c r="I99" s="27"/>
    </row>
    <row r="100" spans="1:9" ht="13" x14ac:dyDescent="0.3">
      <c r="A100" s="5">
        <f t="shared" si="9"/>
        <v>68</v>
      </c>
      <c r="B100" s="2"/>
      <c r="C100" s="28" t="s">
        <v>51</v>
      </c>
      <c r="D100" s="45"/>
      <c r="E100" s="30"/>
      <c r="F100" s="30"/>
      <c r="G100" s="39">
        <f t="shared" si="10"/>
        <v>0</v>
      </c>
      <c r="H100" s="44"/>
      <c r="I100" s="27"/>
    </row>
    <row r="101" spans="1:9" ht="13" x14ac:dyDescent="0.3">
      <c r="A101" s="5">
        <f t="shared" si="9"/>
        <v>69</v>
      </c>
      <c r="B101" s="2"/>
      <c r="C101" s="33" t="s">
        <v>86</v>
      </c>
      <c r="D101" s="34">
        <f>SUM(D96:D100)</f>
        <v>661810.57350363897</v>
      </c>
      <c r="E101" s="34">
        <f t="shared" ref="E101:F101" si="11">SUM(E96:E100)</f>
        <v>0</v>
      </c>
      <c r="F101" s="34">
        <f t="shared" si="11"/>
        <v>0</v>
      </c>
      <c r="G101" s="25">
        <f>SUM(D101:F101)</f>
        <v>661810.57350363897</v>
      </c>
    </row>
    <row r="102" spans="1:9" ht="13" x14ac:dyDescent="0.3">
      <c r="A102" s="5">
        <f t="shared" si="9"/>
        <v>70</v>
      </c>
      <c r="B102" s="2"/>
      <c r="C102" s="33"/>
      <c r="D102" s="34"/>
      <c r="E102" s="34"/>
      <c r="F102" s="34"/>
      <c r="G102" s="25"/>
    </row>
    <row r="103" spans="1:9" ht="13" x14ac:dyDescent="0.3">
      <c r="A103" s="5">
        <f t="shared" si="9"/>
        <v>71</v>
      </c>
      <c r="B103" s="2"/>
      <c r="C103" s="2"/>
      <c r="D103" s="18" t="s">
        <v>9</v>
      </c>
      <c r="E103" s="18" t="s">
        <v>10</v>
      </c>
      <c r="F103" s="18" t="s">
        <v>11</v>
      </c>
      <c r="G103" s="2"/>
    </row>
    <row r="104" spans="1:9" ht="13" x14ac:dyDescent="0.3">
      <c r="A104" s="5">
        <f t="shared" si="9"/>
        <v>72</v>
      </c>
      <c r="B104" s="2"/>
      <c r="C104" s="2"/>
      <c r="D104" s="19" t="s">
        <v>13</v>
      </c>
      <c r="E104" s="19" t="s">
        <v>14</v>
      </c>
      <c r="F104" s="19" t="s">
        <v>15</v>
      </c>
      <c r="G104" s="2"/>
    </row>
    <row r="105" spans="1:9" ht="13" x14ac:dyDescent="0.3">
      <c r="A105" s="5">
        <f t="shared" si="9"/>
        <v>73</v>
      </c>
      <c r="B105" s="2"/>
      <c r="C105" s="2"/>
      <c r="D105" s="19" t="s">
        <v>17</v>
      </c>
      <c r="E105" s="19" t="s">
        <v>17</v>
      </c>
      <c r="F105" s="19" t="s">
        <v>17</v>
      </c>
      <c r="G105" s="2"/>
    </row>
    <row r="106" spans="1:9" ht="13" x14ac:dyDescent="0.3">
      <c r="A106" s="5">
        <f t="shared" si="9"/>
        <v>74</v>
      </c>
      <c r="B106" s="2"/>
      <c r="C106" s="2"/>
      <c r="D106" s="23" t="s">
        <v>19</v>
      </c>
      <c r="E106" s="23" t="s">
        <v>19</v>
      </c>
      <c r="F106" s="23" t="s">
        <v>19</v>
      </c>
      <c r="G106" s="2"/>
    </row>
    <row r="107" spans="1:9" ht="13" x14ac:dyDescent="0.3">
      <c r="A107" s="5">
        <f t="shared" si="9"/>
        <v>75</v>
      </c>
      <c r="B107" s="2"/>
      <c r="C107" s="33" t="s">
        <v>87</v>
      </c>
      <c r="D107" s="34">
        <f>D48+D69+D76+D90+D101</f>
        <v>12394780.052277384</v>
      </c>
      <c r="E107" s="34">
        <f>E48+E69+E76+E90+E101</f>
        <v>0</v>
      </c>
      <c r="F107" s="34">
        <f>F48+F69+F76+F90+F101</f>
        <v>0</v>
      </c>
      <c r="G107" s="2"/>
    </row>
    <row r="108" spans="1:9" ht="13" x14ac:dyDescent="0.3">
      <c r="A108" s="5">
        <f t="shared" si="9"/>
        <v>76</v>
      </c>
      <c r="B108" s="2"/>
      <c r="C108" s="2"/>
      <c r="D108" s="2"/>
      <c r="E108" s="2"/>
      <c r="F108" s="2"/>
      <c r="G108" s="2"/>
    </row>
    <row r="109" spans="1:9" ht="13" x14ac:dyDescent="0.3">
      <c r="A109" s="5">
        <f t="shared" si="9"/>
        <v>77</v>
      </c>
      <c r="B109" s="2"/>
      <c r="C109" s="2"/>
      <c r="D109" s="2"/>
      <c r="E109" s="2"/>
      <c r="F109" s="2"/>
      <c r="G109" s="2"/>
    </row>
    <row r="110" spans="1:9" ht="13" x14ac:dyDescent="0.3">
      <c r="A110" s="5">
        <f t="shared" si="9"/>
        <v>78</v>
      </c>
      <c r="B110" s="2"/>
      <c r="C110" s="2"/>
      <c r="D110" s="19" t="s">
        <v>17</v>
      </c>
      <c r="E110" s="2"/>
      <c r="F110" s="2"/>
      <c r="G110" s="2"/>
    </row>
    <row r="111" spans="1:9" ht="13" x14ac:dyDescent="0.3">
      <c r="A111" s="5">
        <f t="shared" si="9"/>
        <v>79</v>
      </c>
      <c r="B111" s="2"/>
      <c r="C111" s="2"/>
      <c r="D111" s="23" t="s">
        <v>19</v>
      </c>
      <c r="E111" s="4" t="s">
        <v>88</v>
      </c>
      <c r="F111" s="2"/>
      <c r="G111" s="2"/>
    </row>
    <row r="112" spans="1:9" ht="13" x14ac:dyDescent="0.3">
      <c r="A112" s="5">
        <f t="shared" si="9"/>
        <v>80</v>
      </c>
      <c r="B112" s="2"/>
      <c r="C112" s="33" t="s">
        <v>89</v>
      </c>
      <c r="D112" s="34">
        <f>D107+E107+F107</f>
        <v>12394780.052277384</v>
      </c>
      <c r="E112" s="42" t="s">
        <v>90</v>
      </c>
      <c r="F112" s="2"/>
      <c r="G112" s="2"/>
    </row>
    <row r="113" spans="1:7" ht="13" x14ac:dyDescent="0.3">
      <c r="A113" s="5"/>
      <c r="B113" s="2"/>
      <c r="C113" s="33"/>
      <c r="D113" s="34"/>
      <c r="E113" s="42"/>
      <c r="F113" s="2"/>
      <c r="G113" s="2"/>
    </row>
    <row r="114" spans="1:7" ht="14.5" x14ac:dyDescent="0.35">
      <c r="A114" s="5"/>
      <c r="B114" s="46" t="s">
        <v>91</v>
      </c>
      <c r="C114" s="33"/>
      <c r="D114" s="34"/>
      <c r="E114" s="47"/>
      <c r="F114" s="48"/>
      <c r="G114" s="48"/>
    </row>
    <row r="115" spans="1:7" ht="14.5" x14ac:dyDescent="0.35">
      <c r="A115" s="5"/>
      <c r="B115" s="2" t="s">
        <v>92</v>
      </c>
      <c r="C115" s="33"/>
      <c r="D115" s="34"/>
      <c r="E115" s="47"/>
      <c r="F115" s="48"/>
      <c r="G115" s="48"/>
    </row>
    <row r="116" spans="1:7" ht="14.5" x14ac:dyDescent="0.35">
      <c r="A116" s="5"/>
      <c r="B116" s="42" t="s">
        <v>93</v>
      </c>
      <c r="C116" s="2"/>
      <c r="D116" s="2"/>
      <c r="E116" s="48"/>
      <c r="F116" s="48"/>
      <c r="G116" s="48"/>
    </row>
    <row r="117" spans="1:7" ht="13" x14ac:dyDescent="0.3">
      <c r="A117" s="5"/>
      <c r="B117" s="46" t="s">
        <v>94</v>
      </c>
      <c r="C117" s="2"/>
      <c r="D117" s="2"/>
      <c r="E117" s="2"/>
      <c r="F117" s="2"/>
      <c r="G117" s="2"/>
    </row>
    <row r="118" spans="1:7" ht="13" x14ac:dyDescent="0.3">
      <c r="A118" s="5"/>
      <c r="B118" s="42" t="s">
        <v>95</v>
      </c>
      <c r="C118" s="2"/>
      <c r="D118" s="2"/>
      <c r="E118" s="2"/>
      <c r="F118" s="2"/>
      <c r="G118" s="2"/>
    </row>
    <row r="119" spans="1:7" ht="13" x14ac:dyDescent="0.3">
      <c r="A119" s="5"/>
      <c r="B119" s="49" t="s">
        <v>96</v>
      </c>
      <c r="C119" s="2"/>
      <c r="D119" s="2"/>
      <c r="E119" s="2"/>
      <c r="F119" s="2"/>
      <c r="G119" s="2"/>
    </row>
    <row r="120" spans="1:7" ht="13" x14ac:dyDescent="0.3">
      <c r="A120" s="5"/>
      <c r="B120" s="42" t="s">
        <v>97</v>
      </c>
      <c r="C120" s="2"/>
      <c r="D120" s="2"/>
      <c r="E120" s="2"/>
      <c r="F120" s="2"/>
      <c r="G120" s="2"/>
    </row>
    <row r="121" spans="1:7" ht="13" x14ac:dyDescent="0.3">
      <c r="A121" s="5"/>
      <c r="B121" s="49" t="s">
        <v>98</v>
      </c>
      <c r="C121" s="2"/>
      <c r="D121" s="2"/>
      <c r="E121" s="2"/>
      <c r="F121" s="2"/>
      <c r="G121" s="2"/>
    </row>
    <row r="122" spans="1:7" ht="13" x14ac:dyDescent="0.3">
      <c r="A122" s="5"/>
      <c r="B122" s="42" t="s">
        <v>99</v>
      </c>
      <c r="C122" s="2"/>
      <c r="D122" s="2"/>
      <c r="E122" s="2"/>
      <c r="F122" s="2"/>
      <c r="G122" s="2"/>
    </row>
    <row r="123" spans="1:7" ht="13" x14ac:dyDescent="0.3">
      <c r="A123" s="5"/>
      <c r="B123" s="49" t="s">
        <v>100</v>
      </c>
      <c r="C123" s="2"/>
      <c r="D123" s="2"/>
      <c r="E123" s="2"/>
      <c r="F123" s="2"/>
      <c r="G123" s="2"/>
    </row>
    <row r="124" spans="1:7" ht="13" x14ac:dyDescent="0.3">
      <c r="A124" s="50"/>
      <c r="B124" s="51"/>
    </row>
    <row r="125" spans="1:7" ht="13" x14ac:dyDescent="0.3">
      <c r="A125" s="50"/>
    </row>
    <row r="126" spans="1:7" ht="13" x14ac:dyDescent="0.3">
      <c r="A126" s="50"/>
      <c r="B126" s="52"/>
      <c r="C126" s="53"/>
      <c r="D126" s="53"/>
    </row>
    <row r="127" spans="1:7" x14ac:dyDescent="0.25">
      <c r="B127" s="54"/>
      <c r="C127" s="52"/>
      <c r="D127" s="52"/>
    </row>
    <row r="128" spans="1:7" x14ac:dyDescent="0.25">
      <c r="B128" s="54"/>
      <c r="D128" s="52"/>
    </row>
    <row r="129" spans="2:4" x14ac:dyDescent="0.25">
      <c r="B129" s="54"/>
      <c r="D129" s="52"/>
    </row>
    <row r="130" spans="2:4" x14ac:dyDescent="0.25">
      <c r="B130" s="54"/>
      <c r="D130" s="52"/>
    </row>
    <row r="131" spans="2:4" x14ac:dyDescent="0.25">
      <c r="B131" s="54"/>
      <c r="D131" s="52"/>
    </row>
  </sheetData>
  <pageMargins left="0.7" right="0.7" top="0.75" bottom="0.75" header="0.3" footer="0.3"/>
  <pageSetup scale="42" orientation="portrait" r:id="rId1"/>
  <headerFooter>
    <oddHeader>&amp;RTO2024 Annual Update 
Attachment 4
WP- Schedule 35 Other Formula Revenue
Page &amp;P of &amp;N</oddHeader>
    <oddFooter>&amp;R&amp;A</oddFooter>
  </headerFooter>
  <rowBreaks count="1" manualBreakCount="1">
    <brk id="124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11B65-AC8C-438F-A353-783E745715FB}">
  <sheetPr>
    <pageSetUpPr fitToPage="1"/>
  </sheetPr>
  <dimension ref="A1:K55"/>
  <sheetViews>
    <sheetView zoomScaleNormal="100" zoomScaleSheetLayoutView="100" workbookViewId="0"/>
  </sheetViews>
  <sheetFormatPr defaultColWidth="9.1796875" defaultRowHeight="12.5" x14ac:dyDescent="0.25"/>
  <cols>
    <col min="1" max="1" width="3.7265625" style="8" customWidth="1"/>
    <col min="2" max="2" width="4.7265625" style="8" customWidth="1"/>
    <col min="3" max="3" width="50.7265625" style="8" customWidth="1"/>
    <col min="4" max="4" width="2.26953125" style="8" customWidth="1"/>
    <col min="5" max="5" width="12.54296875" style="8" customWidth="1"/>
    <col min="6" max="6" width="2.453125" style="8" customWidth="1"/>
    <col min="7" max="7" width="29.453125" style="60" bestFit="1" customWidth="1"/>
    <col min="8" max="8" width="2.26953125" style="8" customWidth="1"/>
    <col min="9" max="9" width="16.1796875" style="8" bestFit="1" customWidth="1"/>
    <col min="10" max="10" width="2.26953125" style="8" customWidth="1"/>
    <col min="11" max="11" width="14.54296875" style="8" bestFit="1" customWidth="1"/>
    <col min="12" max="16384" width="9.1796875" style="8"/>
  </cols>
  <sheetData>
    <row r="1" spans="1:11" ht="13" x14ac:dyDescent="0.3">
      <c r="A1" s="57" t="s">
        <v>157</v>
      </c>
    </row>
    <row r="2" spans="1:11" ht="13" x14ac:dyDescent="0.3">
      <c r="A2" s="57" t="s">
        <v>103</v>
      </c>
    </row>
    <row r="3" spans="1:11" ht="13" x14ac:dyDescent="0.3">
      <c r="E3" s="19" t="s">
        <v>104</v>
      </c>
      <c r="G3" s="19" t="s">
        <v>105</v>
      </c>
      <c r="I3" s="19" t="s">
        <v>106</v>
      </c>
      <c r="K3" s="19" t="s">
        <v>107</v>
      </c>
    </row>
    <row r="5" spans="1:11" ht="13" x14ac:dyDescent="0.3">
      <c r="E5" s="19" t="s">
        <v>109</v>
      </c>
      <c r="G5" s="59" t="s">
        <v>150</v>
      </c>
      <c r="H5" s="60"/>
      <c r="I5" s="59"/>
      <c r="J5" s="60"/>
      <c r="K5" s="59" t="s">
        <v>151</v>
      </c>
    </row>
    <row r="7" spans="1:11" ht="13" x14ac:dyDescent="0.3">
      <c r="G7" s="69" t="s">
        <v>119</v>
      </c>
      <c r="I7" s="69" t="s">
        <v>116</v>
      </c>
    </row>
    <row r="8" spans="1:11" ht="13" x14ac:dyDescent="0.3">
      <c r="E8" s="61" t="s">
        <v>110</v>
      </c>
      <c r="G8" s="69" t="s">
        <v>120</v>
      </c>
      <c r="I8" s="69" t="s">
        <v>117</v>
      </c>
      <c r="K8" s="69" t="s">
        <v>112</v>
      </c>
    </row>
    <row r="9" spans="1:11" ht="13" x14ac:dyDescent="0.3">
      <c r="B9" s="62" t="s">
        <v>1</v>
      </c>
      <c r="C9" s="62" t="s">
        <v>111</v>
      </c>
      <c r="E9" s="23" t="s">
        <v>113</v>
      </c>
      <c r="G9" s="4" t="s">
        <v>115</v>
      </c>
      <c r="I9" s="4" t="s">
        <v>118</v>
      </c>
      <c r="K9" s="4" t="s">
        <v>113</v>
      </c>
    </row>
    <row r="10" spans="1:11" ht="13" x14ac:dyDescent="0.3">
      <c r="B10" s="19">
        <v>1</v>
      </c>
      <c r="C10" s="63" t="s">
        <v>20</v>
      </c>
      <c r="E10" s="64">
        <v>29774.244417153623</v>
      </c>
      <c r="G10" s="70">
        <f>E10/SUM($E$10:$E$39)</f>
        <v>2.0356094309420075E-2</v>
      </c>
      <c r="H10" s="74"/>
      <c r="I10" s="74">
        <f t="shared" ref="I10:I39" si="0">ROUND($E$40*G10,2)</f>
        <v>-191.57</v>
      </c>
      <c r="J10" s="74"/>
      <c r="K10" s="74">
        <f t="shared" ref="K10:K39" si="1">E10+I10</f>
        <v>29582.674417153623</v>
      </c>
    </row>
    <row r="11" spans="1:11" ht="13" x14ac:dyDescent="0.3">
      <c r="B11" s="19">
        <f>B10+1</f>
        <v>2</v>
      </c>
      <c r="C11" s="63" t="s">
        <v>21</v>
      </c>
      <c r="E11" s="64">
        <v>0</v>
      </c>
      <c r="G11" s="70">
        <f t="shared" ref="G11:G39" si="2">E11/SUM($E$10:$E$39)</f>
        <v>0</v>
      </c>
      <c r="H11" s="74"/>
      <c r="I11" s="74">
        <f t="shared" si="0"/>
        <v>0</v>
      </c>
      <c r="J11" s="74"/>
      <c r="K11" s="74">
        <f t="shared" si="1"/>
        <v>0</v>
      </c>
    </row>
    <row r="12" spans="1:11" ht="13" x14ac:dyDescent="0.3">
      <c r="B12" s="19">
        <f t="shared" ref="B12:B41" si="3">B11+1</f>
        <v>3</v>
      </c>
      <c r="C12" s="63" t="s">
        <v>22</v>
      </c>
      <c r="E12" s="64">
        <v>45166.852753067098</v>
      </c>
      <c r="G12" s="70">
        <f>E12/SUM($E$10:$E$39)</f>
        <v>3.0879732879851834E-2</v>
      </c>
      <c r="H12" s="74"/>
      <c r="I12" s="74">
        <f t="shared" si="0"/>
        <v>-290.61</v>
      </c>
      <c r="J12" s="74"/>
      <c r="K12" s="74">
        <f t="shared" si="1"/>
        <v>44876.242753067098</v>
      </c>
    </row>
    <row r="13" spans="1:11" ht="13" x14ac:dyDescent="0.3">
      <c r="B13" s="19">
        <f t="shared" si="3"/>
        <v>4</v>
      </c>
      <c r="C13" s="63" t="s">
        <v>23</v>
      </c>
      <c r="E13" s="64">
        <v>0</v>
      </c>
      <c r="G13" s="70">
        <f t="shared" si="2"/>
        <v>0</v>
      </c>
      <c r="H13" s="74"/>
      <c r="I13" s="74">
        <f t="shared" si="0"/>
        <v>0</v>
      </c>
      <c r="J13" s="74"/>
      <c r="K13" s="74">
        <f t="shared" si="1"/>
        <v>0</v>
      </c>
    </row>
    <row r="14" spans="1:11" ht="13" x14ac:dyDescent="0.3">
      <c r="B14" s="19">
        <f t="shared" si="3"/>
        <v>5</v>
      </c>
      <c r="C14" s="63" t="s">
        <v>24</v>
      </c>
      <c r="E14" s="64">
        <v>42214.814950540451</v>
      </c>
      <c r="G14" s="70">
        <f t="shared" si="2"/>
        <v>2.8861479819546287E-2</v>
      </c>
      <c r="H14" s="74"/>
      <c r="I14" s="74">
        <f t="shared" si="0"/>
        <v>-271.62</v>
      </c>
      <c r="J14" s="74"/>
      <c r="K14" s="74">
        <f t="shared" si="1"/>
        <v>41943.194950540448</v>
      </c>
    </row>
    <row r="15" spans="1:11" ht="13" x14ac:dyDescent="0.3">
      <c r="B15" s="19">
        <f t="shared" si="3"/>
        <v>6</v>
      </c>
      <c r="C15" s="63" t="s">
        <v>25</v>
      </c>
      <c r="E15" s="64">
        <v>0</v>
      </c>
      <c r="G15" s="70">
        <f t="shared" si="2"/>
        <v>0</v>
      </c>
      <c r="H15" s="74"/>
      <c r="I15" s="74">
        <f t="shared" si="0"/>
        <v>0</v>
      </c>
      <c r="J15" s="74"/>
      <c r="K15" s="74">
        <f t="shared" si="1"/>
        <v>0</v>
      </c>
    </row>
    <row r="16" spans="1:11" ht="13" x14ac:dyDescent="0.3">
      <c r="B16" s="19">
        <f t="shared" si="3"/>
        <v>7</v>
      </c>
      <c r="C16" s="63" t="s">
        <v>26</v>
      </c>
      <c r="E16" s="64">
        <v>0</v>
      </c>
      <c r="G16" s="70">
        <f t="shared" si="2"/>
        <v>0</v>
      </c>
      <c r="H16" s="74"/>
      <c r="I16" s="74">
        <f t="shared" si="0"/>
        <v>0</v>
      </c>
      <c r="J16" s="74"/>
      <c r="K16" s="74">
        <f t="shared" si="1"/>
        <v>0</v>
      </c>
    </row>
    <row r="17" spans="2:11" ht="13" x14ac:dyDescent="0.3">
      <c r="B17" s="19">
        <f t="shared" si="3"/>
        <v>8</v>
      </c>
      <c r="C17" s="63" t="s">
        <v>27</v>
      </c>
      <c r="E17" s="64">
        <v>0</v>
      </c>
      <c r="G17" s="70">
        <f t="shared" si="2"/>
        <v>0</v>
      </c>
      <c r="H17" s="74"/>
      <c r="I17" s="74">
        <f t="shared" si="0"/>
        <v>0</v>
      </c>
      <c r="J17" s="74"/>
      <c r="K17" s="74">
        <f t="shared" si="1"/>
        <v>0</v>
      </c>
    </row>
    <row r="18" spans="2:11" ht="13" x14ac:dyDescent="0.3">
      <c r="B18" s="19">
        <f t="shared" si="3"/>
        <v>9</v>
      </c>
      <c r="C18" s="63" t="s">
        <v>28</v>
      </c>
      <c r="E18" s="64">
        <v>370190.19458958815</v>
      </c>
      <c r="G18" s="70">
        <f t="shared" si="2"/>
        <v>0.25309211571954382</v>
      </c>
      <c r="H18" s="74"/>
      <c r="I18" s="74">
        <f t="shared" si="0"/>
        <v>-2381.86</v>
      </c>
      <c r="J18" s="74"/>
      <c r="K18" s="74">
        <f t="shared" si="1"/>
        <v>367808.33458958816</v>
      </c>
    </row>
    <row r="19" spans="2:11" ht="13" x14ac:dyDescent="0.3">
      <c r="B19" s="19">
        <f t="shared" si="3"/>
        <v>10</v>
      </c>
      <c r="C19" s="63" t="s">
        <v>29</v>
      </c>
      <c r="E19" s="64">
        <v>0</v>
      </c>
      <c r="G19" s="70">
        <f t="shared" si="2"/>
        <v>0</v>
      </c>
      <c r="H19" s="74"/>
      <c r="I19" s="74">
        <f t="shared" si="0"/>
        <v>0</v>
      </c>
      <c r="J19" s="74"/>
      <c r="K19" s="74">
        <f t="shared" si="1"/>
        <v>0</v>
      </c>
    </row>
    <row r="20" spans="2:11" ht="13" x14ac:dyDescent="0.3">
      <c r="B20" s="19">
        <f t="shared" si="3"/>
        <v>11</v>
      </c>
      <c r="C20" s="63" t="s">
        <v>30</v>
      </c>
      <c r="E20" s="64">
        <v>0</v>
      </c>
      <c r="G20" s="70">
        <f t="shared" si="2"/>
        <v>0</v>
      </c>
      <c r="H20" s="74"/>
      <c r="I20" s="74">
        <f t="shared" si="0"/>
        <v>0</v>
      </c>
      <c r="J20" s="74"/>
      <c r="K20" s="74">
        <f t="shared" si="1"/>
        <v>0</v>
      </c>
    </row>
    <row r="21" spans="2:11" ht="13" x14ac:dyDescent="0.3">
      <c r="B21" s="19">
        <f t="shared" si="3"/>
        <v>12</v>
      </c>
      <c r="C21" s="63" t="s">
        <v>31</v>
      </c>
      <c r="E21" s="64">
        <v>0</v>
      </c>
      <c r="G21" s="70">
        <f t="shared" si="2"/>
        <v>0</v>
      </c>
      <c r="H21" s="74"/>
      <c r="I21" s="74">
        <f t="shared" si="0"/>
        <v>0</v>
      </c>
      <c r="J21" s="74"/>
      <c r="K21" s="74">
        <f t="shared" si="1"/>
        <v>0</v>
      </c>
    </row>
    <row r="22" spans="2:11" ht="13" x14ac:dyDescent="0.3">
      <c r="B22" s="19">
        <f t="shared" si="3"/>
        <v>13</v>
      </c>
      <c r="C22" s="63" t="s">
        <v>32</v>
      </c>
      <c r="E22" s="64">
        <v>0</v>
      </c>
      <c r="G22" s="70">
        <f t="shared" si="2"/>
        <v>0</v>
      </c>
      <c r="H22" s="74"/>
      <c r="I22" s="74">
        <f t="shared" si="0"/>
        <v>0</v>
      </c>
      <c r="J22" s="74"/>
      <c r="K22" s="74">
        <f t="shared" si="1"/>
        <v>0</v>
      </c>
    </row>
    <row r="23" spans="2:11" ht="13" x14ac:dyDescent="0.3">
      <c r="B23" s="19">
        <f t="shared" si="3"/>
        <v>14</v>
      </c>
      <c r="C23" s="63" t="s">
        <v>33</v>
      </c>
      <c r="E23" s="64">
        <v>176837.15909675159</v>
      </c>
      <c r="G23" s="70">
        <f t="shared" si="2"/>
        <v>0.12090025988735151</v>
      </c>
      <c r="H23" s="74"/>
      <c r="I23" s="74">
        <f t="shared" si="0"/>
        <v>-1137.8</v>
      </c>
      <c r="J23" s="74"/>
      <c r="K23" s="74">
        <f t="shared" si="1"/>
        <v>175699.35909675161</v>
      </c>
    </row>
    <row r="24" spans="2:11" ht="13" x14ac:dyDescent="0.3">
      <c r="B24" s="19">
        <f t="shared" si="3"/>
        <v>15</v>
      </c>
      <c r="C24" s="63" t="s">
        <v>34</v>
      </c>
      <c r="E24" s="64">
        <v>0</v>
      </c>
      <c r="G24" s="70">
        <f t="shared" si="2"/>
        <v>0</v>
      </c>
      <c r="H24" s="74"/>
      <c r="I24" s="74">
        <f t="shared" si="0"/>
        <v>0</v>
      </c>
      <c r="J24" s="74"/>
      <c r="K24" s="74">
        <f t="shared" si="1"/>
        <v>0</v>
      </c>
    </row>
    <row r="25" spans="2:11" ht="13" x14ac:dyDescent="0.3">
      <c r="B25" s="19">
        <f t="shared" si="3"/>
        <v>16</v>
      </c>
      <c r="C25" s="63" t="s">
        <v>35</v>
      </c>
      <c r="E25" s="64">
        <v>0</v>
      </c>
      <c r="G25" s="70">
        <f t="shared" si="2"/>
        <v>0</v>
      </c>
      <c r="H25" s="74"/>
      <c r="I25" s="74">
        <f t="shared" si="0"/>
        <v>0</v>
      </c>
      <c r="J25" s="74"/>
      <c r="K25" s="74">
        <f t="shared" si="1"/>
        <v>0</v>
      </c>
    </row>
    <row r="26" spans="2:11" ht="13" x14ac:dyDescent="0.3">
      <c r="B26" s="19">
        <f t="shared" si="3"/>
        <v>17</v>
      </c>
      <c r="C26" s="63" t="s">
        <v>36</v>
      </c>
      <c r="E26" s="64">
        <v>0</v>
      </c>
      <c r="G26" s="70">
        <f t="shared" si="2"/>
        <v>0</v>
      </c>
      <c r="H26" s="74"/>
      <c r="I26" s="74">
        <f t="shared" si="0"/>
        <v>0</v>
      </c>
      <c r="J26" s="74"/>
      <c r="K26" s="74">
        <f t="shared" si="1"/>
        <v>0</v>
      </c>
    </row>
    <row r="27" spans="2:11" ht="13" x14ac:dyDescent="0.3">
      <c r="B27" s="19">
        <f t="shared" si="3"/>
        <v>18</v>
      </c>
      <c r="C27" s="63" t="s">
        <v>37</v>
      </c>
      <c r="E27" s="64">
        <v>0</v>
      </c>
      <c r="G27" s="70">
        <f t="shared" si="2"/>
        <v>0</v>
      </c>
      <c r="H27" s="74"/>
      <c r="I27" s="74">
        <f t="shared" si="0"/>
        <v>0</v>
      </c>
      <c r="J27" s="74"/>
      <c r="K27" s="74">
        <f t="shared" si="1"/>
        <v>0</v>
      </c>
    </row>
    <row r="28" spans="2:11" ht="13" x14ac:dyDescent="0.3">
      <c r="B28" s="19">
        <f t="shared" si="3"/>
        <v>19</v>
      </c>
      <c r="C28" s="63" t="s">
        <v>38</v>
      </c>
      <c r="E28" s="64">
        <v>0</v>
      </c>
      <c r="G28" s="70">
        <f t="shared" si="2"/>
        <v>0</v>
      </c>
      <c r="H28" s="74"/>
      <c r="I28" s="74">
        <f t="shared" si="0"/>
        <v>0</v>
      </c>
      <c r="J28" s="74"/>
      <c r="K28" s="74">
        <f t="shared" si="1"/>
        <v>0</v>
      </c>
    </row>
    <row r="29" spans="2:11" ht="13" x14ac:dyDescent="0.3">
      <c r="B29" s="19">
        <f t="shared" si="3"/>
        <v>20</v>
      </c>
      <c r="C29" s="63" t="s">
        <v>39</v>
      </c>
      <c r="E29" s="64">
        <v>6155.552111858301</v>
      </c>
      <c r="G29" s="70">
        <f t="shared" si="2"/>
        <v>4.2084359072214628E-3</v>
      </c>
      <c r="H29" s="74"/>
      <c r="I29" s="74">
        <f t="shared" si="0"/>
        <v>-39.61</v>
      </c>
      <c r="J29" s="74"/>
      <c r="K29" s="74">
        <f t="shared" si="1"/>
        <v>6115.9421118583014</v>
      </c>
    </row>
    <row r="30" spans="2:11" ht="13" x14ac:dyDescent="0.3">
      <c r="B30" s="19">
        <f t="shared" si="3"/>
        <v>21</v>
      </c>
      <c r="C30" s="63" t="s">
        <v>40</v>
      </c>
      <c r="E30" s="64">
        <v>0</v>
      </c>
      <c r="G30" s="70">
        <f t="shared" si="2"/>
        <v>0</v>
      </c>
      <c r="H30" s="74"/>
      <c r="I30" s="74">
        <f t="shared" si="0"/>
        <v>0</v>
      </c>
      <c r="J30" s="74"/>
      <c r="K30" s="74">
        <f t="shared" si="1"/>
        <v>0</v>
      </c>
    </row>
    <row r="31" spans="2:11" ht="13" x14ac:dyDescent="0.3">
      <c r="B31" s="19">
        <f t="shared" si="3"/>
        <v>22</v>
      </c>
      <c r="C31" s="63" t="s">
        <v>41</v>
      </c>
      <c r="E31" s="64">
        <v>0</v>
      </c>
      <c r="G31" s="70">
        <f t="shared" si="2"/>
        <v>0</v>
      </c>
      <c r="H31" s="74"/>
      <c r="I31" s="74">
        <f t="shared" si="0"/>
        <v>0</v>
      </c>
      <c r="J31" s="74"/>
      <c r="K31" s="74">
        <f t="shared" si="1"/>
        <v>0</v>
      </c>
    </row>
    <row r="32" spans="2:11" ht="13" x14ac:dyDescent="0.3">
      <c r="B32" s="19">
        <f t="shared" si="3"/>
        <v>23</v>
      </c>
      <c r="C32" s="63" t="s">
        <v>42</v>
      </c>
      <c r="E32" s="64">
        <v>0</v>
      </c>
      <c r="G32" s="70">
        <f t="shared" si="2"/>
        <v>0</v>
      </c>
      <c r="H32" s="74"/>
      <c r="I32" s="74">
        <f t="shared" si="0"/>
        <v>0</v>
      </c>
      <c r="J32" s="74"/>
      <c r="K32" s="74">
        <f t="shared" si="1"/>
        <v>0</v>
      </c>
    </row>
    <row r="33" spans="2:11" ht="13" x14ac:dyDescent="0.3">
      <c r="B33" s="19">
        <f t="shared" si="3"/>
        <v>24</v>
      </c>
      <c r="C33" s="63" t="s">
        <v>43</v>
      </c>
      <c r="E33" s="64">
        <v>0</v>
      </c>
      <c r="G33" s="70">
        <f t="shared" si="2"/>
        <v>0</v>
      </c>
      <c r="H33" s="74"/>
      <c r="I33" s="74">
        <f t="shared" si="0"/>
        <v>0</v>
      </c>
      <c r="J33" s="74"/>
      <c r="K33" s="74">
        <f t="shared" si="1"/>
        <v>0</v>
      </c>
    </row>
    <row r="34" spans="2:11" ht="13" x14ac:dyDescent="0.3">
      <c r="B34" s="19">
        <f t="shared" si="3"/>
        <v>25</v>
      </c>
      <c r="C34" s="63" t="s">
        <v>44</v>
      </c>
      <c r="E34" s="64">
        <v>0</v>
      </c>
      <c r="G34" s="70">
        <f t="shared" si="2"/>
        <v>0</v>
      </c>
      <c r="H34" s="74"/>
      <c r="I34" s="74">
        <f t="shared" si="0"/>
        <v>0</v>
      </c>
      <c r="J34" s="74"/>
      <c r="K34" s="74">
        <f t="shared" si="1"/>
        <v>0</v>
      </c>
    </row>
    <row r="35" spans="2:11" ht="13" x14ac:dyDescent="0.3">
      <c r="B35" s="19">
        <f t="shared" si="3"/>
        <v>26</v>
      </c>
      <c r="C35" s="63" t="s">
        <v>45</v>
      </c>
      <c r="E35" s="64">
        <v>786923.1113743789</v>
      </c>
      <c r="G35" s="70">
        <f t="shared" si="2"/>
        <v>0.53800462053607667</v>
      </c>
      <c r="H35" s="74"/>
      <c r="I35" s="74">
        <f t="shared" si="0"/>
        <v>-5063.1899999999996</v>
      </c>
      <c r="J35" s="74"/>
      <c r="K35" s="74">
        <f t="shared" si="1"/>
        <v>781859.92137437896</v>
      </c>
    </row>
    <row r="36" spans="2:11" ht="13" x14ac:dyDescent="0.3">
      <c r="B36" s="19">
        <f t="shared" si="3"/>
        <v>27</v>
      </c>
      <c r="C36" s="63" t="s">
        <v>46</v>
      </c>
      <c r="E36" s="64">
        <v>0</v>
      </c>
      <c r="G36" s="70">
        <f t="shared" si="2"/>
        <v>0</v>
      </c>
      <c r="H36" s="74"/>
      <c r="I36" s="74">
        <f t="shared" si="0"/>
        <v>0</v>
      </c>
      <c r="J36" s="74"/>
      <c r="K36" s="74">
        <f t="shared" si="1"/>
        <v>0</v>
      </c>
    </row>
    <row r="37" spans="2:11" ht="13" x14ac:dyDescent="0.3">
      <c r="B37" s="19">
        <f t="shared" si="3"/>
        <v>28</v>
      </c>
      <c r="C37" s="63" t="s">
        <v>47</v>
      </c>
      <c r="E37" s="64">
        <v>0</v>
      </c>
      <c r="G37" s="70">
        <f t="shared" si="2"/>
        <v>0</v>
      </c>
      <c r="H37" s="74"/>
      <c r="I37" s="74">
        <f t="shared" si="0"/>
        <v>0</v>
      </c>
      <c r="J37" s="74"/>
      <c r="K37" s="74">
        <f t="shared" si="1"/>
        <v>0</v>
      </c>
    </row>
    <row r="38" spans="2:11" ht="13" x14ac:dyDescent="0.3">
      <c r="B38" s="19">
        <f t="shared" si="3"/>
        <v>29</v>
      </c>
      <c r="C38" s="63" t="s">
        <v>48</v>
      </c>
      <c r="E38" s="64">
        <v>0</v>
      </c>
      <c r="G38" s="70">
        <f t="shared" si="2"/>
        <v>0</v>
      </c>
      <c r="H38" s="74"/>
      <c r="I38" s="74">
        <f t="shared" si="0"/>
        <v>0</v>
      </c>
      <c r="J38" s="74"/>
      <c r="K38" s="74">
        <f t="shared" si="1"/>
        <v>0</v>
      </c>
    </row>
    <row r="39" spans="2:11" ht="13" x14ac:dyDescent="0.3">
      <c r="B39" s="19">
        <f t="shared" si="3"/>
        <v>30</v>
      </c>
      <c r="C39" s="63" t="s">
        <v>49</v>
      </c>
      <c r="E39" s="64">
        <v>5407.8719256098511</v>
      </c>
      <c r="G39" s="70">
        <f t="shared" si="2"/>
        <v>3.6972609409882408E-3</v>
      </c>
      <c r="H39" s="74"/>
      <c r="I39" s="74">
        <f t="shared" si="0"/>
        <v>-34.799999999999997</v>
      </c>
      <c r="J39" s="74"/>
      <c r="K39" s="74">
        <f t="shared" si="1"/>
        <v>5373.071925609851</v>
      </c>
    </row>
    <row r="40" spans="2:11" ht="13" x14ac:dyDescent="0.3">
      <c r="B40" s="19">
        <f t="shared" si="3"/>
        <v>31</v>
      </c>
      <c r="C40" s="8" t="s">
        <v>50</v>
      </c>
      <c r="E40" s="65">
        <v>-9411.0580738698645</v>
      </c>
      <c r="G40" s="73"/>
      <c r="H40" s="74"/>
      <c r="I40" s="75"/>
      <c r="J40" s="74"/>
      <c r="K40" s="75"/>
    </row>
    <row r="41" spans="2:11" ht="13" x14ac:dyDescent="0.3">
      <c r="B41" s="19">
        <f t="shared" si="3"/>
        <v>32</v>
      </c>
      <c r="C41" s="58" t="s">
        <v>114</v>
      </c>
      <c r="E41" s="56">
        <f>SUM(E10:E40)</f>
        <v>1453258.7431450782</v>
      </c>
      <c r="G41" s="72">
        <f>SUM(G10:G40)</f>
        <v>1</v>
      </c>
      <c r="H41" s="74"/>
      <c r="I41" s="76">
        <f>SUM(I10:I40)</f>
        <v>-9411.0599999999977</v>
      </c>
      <c r="J41" s="74"/>
      <c r="K41" s="76">
        <f>SUM(K10:K40)</f>
        <v>1453258.741218948</v>
      </c>
    </row>
    <row r="42" spans="2:11" ht="13" x14ac:dyDescent="0.3">
      <c r="B42" s="19"/>
      <c r="G42" s="71"/>
    </row>
    <row r="43" spans="2:11" ht="13" x14ac:dyDescent="0.3">
      <c r="B43" s="57" t="s">
        <v>94</v>
      </c>
      <c r="G43" s="71"/>
    </row>
    <row r="44" spans="2:11" x14ac:dyDescent="0.25">
      <c r="B44" s="66" t="s">
        <v>152</v>
      </c>
    </row>
    <row r="45" spans="2:11" x14ac:dyDescent="0.25">
      <c r="B45" s="66"/>
      <c r="C45" s="7"/>
    </row>
    <row r="46" spans="2:11" x14ac:dyDescent="0.25">
      <c r="B46" s="66"/>
      <c r="C46" s="7"/>
      <c r="E46" s="93"/>
    </row>
    <row r="47" spans="2:11" x14ac:dyDescent="0.25">
      <c r="B47" s="66"/>
    </row>
    <row r="50" spans="2:2" x14ac:dyDescent="0.25">
      <c r="B50" s="68"/>
    </row>
    <row r="51" spans="2:2" x14ac:dyDescent="0.25">
      <c r="B51" s="68"/>
    </row>
    <row r="52" spans="2:2" x14ac:dyDescent="0.25">
      <c r="B52" s="66"/>
    </row>
    <row r="53" spans="2:2" ht="13" x14ac:dyDescent="0.3">
      <c r="B53" s="62"/>
    </row>
    <row r="54" spans="2:2" x14ac:dyDescent="0.25">
      <c r="B54" s="66"/>
    </row>
    <row r="55" spans="2:2" x14ac:dyDescent="0.25">
      <c r="B55" s="67"/>
    </row>
  </sheetData>
  <pageMargins left="0.7" right="0.7" top="0.75" bottom="0.75" header="0.3" footer="0.3"/>
  <pageSetup scale="84" orientation="landscape" r:id="rId1"/>
  <headerFooter>
    <oddHeader>&amp;RTO2024 Annual Update 
Attachment 4
WP- Schedule 35 Other Formula Revenue
Page &amp;P of &amp;N</oddHeader>
    <oddFooter>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5B35D-CB01-46A7-8E01-50594D470AC7}">
  <sheetPr>
    <pageSetUpPr fitToPage="1"/>
  </sheetPr>
  <dimension ref="A1:E6"/>
  <sheetViews>
    <sheetView zoomScaleNormal="100" zoomScaleSheetLayoutView="110" workbookViewId="0"/>
  </sheetViews>
  <sheetFormatPr defaultRowHeight="12.5" x14ac:dyDescent="0.25"/>
  <cols>
    <col min="2" max="2" width="58.81640625" bestFit="1" customWidth="1"/>
    <col min="3" max="3" width="12.81640625" bestFit="1" customWidth="1"/>
    <col min="4" max="4" width="3.1796875" customWidth="1"/>
    <col min="5" max="5" width="63.81640625" bestFit="1" customWidth="1"/>
  </cols>
  <sheetData>
    <row r="1" spans="1:5" ht="13" x14ac:dyDescent="0.3">
      <c r="A1" s="1" t="s">
        <v>159</v>
      </c>
    </row>
    <row r="2" spans="1:5" ht="13" x14ac:dyDescent="0.3">
      <c r="A2" s="1" t="s">
        <v>153</v>
      </c>
    </row>
    <row r="3" spans="1:5" ht="13" x14ac:dyDescent="0.3">
      <c r="B3" s="91" t="s">
        <v>125</v>
      </c>
      <c r="E3" s="79" t="s">
        <v>101</v>
      </c>
    </row>
    <row r="4" spans="1:5" x14ac:dyDescent="0.25">
      <c r="B4" s="33" t="s">
        <v>123</v>
      </c>
      <c r="C4" s="77">
        <v>1238771.2488826467</v>
      </c>
      <c r="E4" s="34" t="s">
        <v>154</v>
      </c>
    </row>
    <row r="5" spans="1:5" x14ac:dyDescent="0.25">
      <c r="B5" s="33" t="s">
        <v>124</v>
      </c>
      <c r="C5" s="78">
        <v>-859716.69747644011</v>
      </c>
      <c r="E5" s="2" t="s">
        <v>155</v>
      </c>
    </row>
    <row r="6" spans="1:5" x14ac:dyDescent="0.25">
      <c r="C6" s="80">
        <f>C4+C5</f>
        <v>379054.55140620656</v>
      </c>
    </row>
  </sheetData>
  <pageMargins left="0.7" right="0.7" top="0.75" bottom="0.75" header="0.3" footer="0.3"/>
  <pageSetup scale="84" orientation="landscape" horizontalDpi="1200" verticalDpi="1200" r:id="rId1"/>
  <headerFooter>
    <oddHeader>&amp;RTO2024 Annual Update 
Attachment 4
WP- Schedule 35 Other Formula Revenue
Page &amp;P of &amp;N</oddHeader>
    <oddFooter>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9E2816-9550-415F-AFC1-2C60F2E31AD4}">
  <sheetPr>
    <pageSetUpPr fitToPage="1"/>
  </sheetPr>
  <dimension ref="A1:M21"/>
  <sheetViews>
    <sheetView zoomScaleNormal="100" workbookViewId="0"/>
  </sheetViews>
  <sheetFormatPr defaultRowHeight="12.5" x14ac:dyDescent="0.25"/>
  <cols>
    <col min="1" max="1" width="16.1796875" bestFit="1" customWidth="1"/>
    <col min="2" max="2" width="3.1796875" customWidth="1"/>
    <col min="3" max="3" width="52.54296875" bestFit="1" customWidth="1"/>
    <col min="4" max="4" width="58.453125" customWidth="1"/>
    <col min="5" max="5" width="24" bestFit="1" customWidth="1"/>
    <col min="6" max="6" width="2.7265625" customWidth="1"/>
    <col min="7" max="7" width="20" bestFit="1" customWidth="1"/>
    <col min="8" max="8" width="4.1796875" customWidth="1"/>
    <col min="9" max="9" width="31" bestFit="1" customWidth="1"/>
    <col min="10" max="10" width="2.1796875" customWidth="1"/>
    <col min="11" max="11" width="21.453125" bestFit="1" customWidth="1"/>
    <col min="12" max="12" width="2.1796875" customWidth="1"/>
    <col min="13" max="13" width="13.54296875" bestFit="1" customWidth="1"/>
  </cols>
  <sheetData>
    <row r="1" spans="1:13" ht="13" x14ac:dyDescent="0.3">
      <c r="A1" s="1" t="s">
        <v>158</v>
      </c>
    </row>
    <row r="2" spans="1:13" ht="13" x14ac:dyDescent="0.3">
      <c r="A2" s="1" t="s">
        <v>144</v>
      </c>
      <c r="E2" s="5" t="s">
        <v>104</v>
      </c>
      <c r="F2" s="5"/>
      <c r="G2" s="5" t="s">
        <v>105</v>
      </c>
      <c r="H2" s="5"/>
      <c r="I2" s="5" t="s">
        <v>106</v>
      </c>
      <c r="J2" s="5"/>
      <c r="K2" s="5" t="s">
        <v>107</v>
      </c>
      <c r="L2" s="5"/>
      <c r="M2" s="5" t="s">
        <v>108</v>
      </c>
    </row>
    <row r="3" spans="1:13" ht="13" x14ac:dyDescent="0.3">
      <c r="A3" s="2"/>
      <c r="E3" s="5"/>
      <c r="F3" s="5"/>
      <c r="G3" s="10" t="s">
        <v>145</v>
      </c>
      <c r="H3" s="5"/>
      <c r="I3" s="10" t="s">
        <v>146</v>
      </c>
      <c r="J3" s="5"/>
      <c r="K3" s="10" t="s">
        <v>148</v>
      </c>
      <c r="L3" s="5"/>
      <c r="M3" s="10" t="s">
        <v>149</v>
      </c>
    </row>
    <row r="4" spans="1:13" x14ac:dyDescent="0.25">
      <c r="A4" s="2"/>
    </row>
    <row r="5" spans="1:13" ht="13" x14ac:dyDescent="0.3">
      <c r="G5" s="5" t="s">
        <v>116</v>
      </c>
      <c r="I5" s="5"/>
      <c r="K5" s="5" t="s">
        <v>147</v>
      </c>
      <c r="M5" s="5" t="s">
        <v>112</v>
      </c>
    </row>
    <row r="6" spans="1:13" ht="13" x14ac:dyDescent="0.3">
      <c r="A6" s="91" t="s">
        <v>1</v>
      </c>
      <c r="C6" s="4" t="s">
        <v>125</v>
      </c>
      <c r="D6" s="4" t="s">
        <v>133</v>
      </c>
      <c r="E6" s="4" t="s">
        <v>126</v>
      </c>
      <c r="G6" s="4" t="s">
        <v>110</v>
      </c>
      <c r="I6" s="92" t="s">
        <v>142</v>
      </c>
      <c r="K6" s="92" t="s">
        <v>143</v>
      </c>
      <c r="M6" s="92" t="s">
        <v>144</v>
      </c>
    </row>
    <row r="7" spans="1:13" ht="13" x14ac:dyDescent="0.3">
      <c r="A7" s="1">
        <v>1</v>
      </c>
      <c r="C7" t="s">
        <v>73</v>
      </c>
      <c r="D7" s="33" t="s">
        <v>135</v>
      </c>
      <c r="E7" s="81">
        <v>125500351</v>
      </c>
      <c r="G7" s="84">
        <f>ROUND(E7*$E$21,2)</f>
        <v>82227.539999999994</v>
      </c>
      <c r="I7" s="87">
        <f>G7/SUM($G$7:$G$13)</f>
        <v>0.94444275349076978</v>
      </c>
      <c r="K7" s="84">
        <f>I7*$G$16</f>
        <v>37413.528772654936</v>
      </c>
      <c r="M7" s="84">
        <f>G7-K7</f>
        <v>44814.011227345058</v>
      </c>
    </row>
    <row r="8" spans="1:13" ht="13" x14ac:dyDescent="0.3">
      <c r="A8" s="1">
        <v>2</v>
      </c>
      <c r="C8" t="s">
        <v>74</v>
      </c>
      <c r="D8" s="33" t="s">
        <v>136</v>
      </c>
      <c r="E8" s="81">
        <v>-1579284</v>
      </c>
      <c r="G8" s="84">
        <f t="shared" ref="G8:G13" si="0">ROUND(E8*$E$21,2)</f>
        <v>-1034.74</v>
      </c>
      <c r="I8" s="87">
        <f t="shared" ref="I8:I14" si="1">G8/SUM($G$7:$G$13)</f>
        <v>-1.1884737093521698E-2</v>
      </c>
      <c r="K8" s="84">
        <f t="shared" ref="K8:K14" si="2">I8*$G$16</f>
        <v>-470.8066757465561</v>
      </c>
      <c r="M8" s="84">
        <f t="shared" ref="M8:M14" si="3">G8-K8</f>
        <v>-563.93332425344397</v>
      </c>
    </row>
    <row r="9" spans="1:13" ht="13" x14ac:dyDescent="0.3">
      <c r="A9" s="1">
        <v>3</v>
      </c>
      <c r="C9" t="s">
        <v>75</v>
      </c>
      <c r="D9" s="33" t="s">
        <v>137</v>
      </c>
      <c r="E9" s="81">
        <v>347819</v>
      </c>
      <c r="G9" s="84">
        <f t="shared" si="0"/>
        <v>227.89</v>
      </c>
      <c r="I9" s="87">
        <f t="shared" si="1"/>
        <v>2.6174814313186497E-3</v>
      </c>
      <c r="K9" s="84">
        <f t="shared" si="2"/>
        <v>103.68994465844817</v>
      </c>
      <c r="M9" s="84">
        <f t="shared" si="3"/>
        <v>124.20005534155182</v>
      </c>
    </row>
    <row r="10" spans="1:13" ht="13" x14ac:dyDescent="0.3">
      <c r="A10" s="1">
        <v>4</v>
      </c>
      <c r="C10" s="2" t="s">
        <v>76</v>
      </c>
      <c r="D10" s="33" t="s">
        <v>138</v>
      </c>
      <c r="E10" s="81">
        <v>5912271</v>
      </c>
      <c r="G10" s="84">
        <f t="shared" si="0"/>
        <v>3873.71</v>
      </c>
      <c r="I10" s="87">
        <f t="shared" si="1"/>
        <v>4.4492360328725999E-2</v>
      </c>
      <c r="K10" s="84">
        <f t="shared" si="2"/>
        <v>1762.5379592034635</v>
      </c>
      <c r="M10" s="84">
        <f t="shared" si="3"/>
        <v>2111.1720407965367</v>
      </c>
    </row>
    <row r="11" spans="1:13" ht="13" x14ac:dyDescent="0.3">
      <c r="A11" s="1">
        <v>5</v>
      </c>
      <c r="C11" t="s">
        <v>77</v>
      </c>
      <c r="D11" s="33" t="s">
        <v>139</v>
      </c>
      <c r="E11" s="81">
        <v>592590</v>
      </c>
      <c r="G11" s="84">
        <f t="shared" si="0"/>
        <v>388.26</v>
      </c>
      <c r="I11" s="87">
        <f t="shared" si="1"/>
        <v>4.4594468406853258E-3</v>
      </c>
      <c r="K11" s="84">
        <f t="shared" si="2"/>
        <v>176.6582908995089</v>
      </c>
      <c r="M11" s="84">
        <f t="shared" si="3"/>
        <v>211.60170910049109</v>
      </c>
    </row>
    <row r="12" spans="1:13" ht="13" x14ac:dyDescent="0.3">
      <c r="A12" s="1">
        <v>6</v>
      </c>
      <c r="C12" t="s">
        <v>78</v>
      </c>
      <c r="D12" s="33" t="s">
        <v>140</v>
      </c>
      <c r="E12" s="81">
        <v>2012111</v>
      </c>
      <c r="G12" s="84">
        <f t="shared" si="0"/>
        <v>1318.33</v>
      </c>
      <c r="I12" s="87">
        <f t="shared" si="1"/>
        <v>1.5141973300058429E-2</v>
      </c>
      <c r="K12" s="84">
        <f t="shared" si="2"/>
        <v>599.84011909944263</v>
      </c>
      <c r="M12" s="84">
        <f t="shared" si="3"/>
        <v>718.4898809005573</v>
      </c>
    </row>
    <row r="13" spans="1:13" ht="13" x14ac:dyDescent="0.3">
      <c r="A13" s="1">
        <v>7</v>
      </c>
      <c r="C13" t="s">
        <v>79</v>
      </c>
      <c r="D13" s="33" t="s">
        <v>141</v>
      </c>
      <c r="E13" s="88">
        <v>97096</v>
      </c>
      <c r="G13" s="90">
        <f t="shared" si="0"/>
        <v>63.62</v>
      </c>
      <c r="I13" s="89">
        <f t="shared" si="1"/>
        <v>7.3072170196363374E-4</v>
      </c>
      <c r="K13" s="90">
        <f t="shared" si="2"/>
        <v>28.947098508800178</v>
      </c>
      <c r="M13" s="90">
        <f t="shared" si="3"/>
        <v>34.672901491199823</v>
      </c>
    </row>
    <row r="14" spans="1:13" ht="13" x14ac:dyDescent="0.3">
      <c r="A14" s="1">
        <v>8</v>
      </c>
      <c r="C14" s="83" t="s">
        <v>128</v>
      </c>
      <c r="D14" s="33" t="s">
        <v>130</v>
      </c>
      <c r="E14" s="85">
        <f>SUM(E7:E13)</f>
        <v>132882954</v>
      </c>
      <c r="G14" s="84">
        <f>SUM(G7:G13)</f>
        <v>87064.609999999986</v>
      </c>
      <c r="I14" s="87">
        <f t="shared" si="1"/>
        <v>1</v>
      </c>
      <c r="K14" s="84">
        <f t="shared" si="2"/>
        <v>39614.395509278038</v>
      </c>
      <c r="M14" s="84">
        <f t="shared" si="3"/>
        <v>47450.214490721948</v>
      </c>
    </row>
    <row r="15" spans="1:13" ht="6" customHeight="1" x14ac:dyDescent="0.3">
      <c r="A15" s="1"/>
      <c r="C15" s="83"/>
      <c r="D15" s="33"/>
      <c r="E15" s="85"/>
      <c r="G15" s="84"/>
      <c r="I15" s="87"/>
      <c r="K15" s="86"/>
      <c r="M15" s="86"/>
    </row>
    <row r="16" spans="1:13" ht="13" x14ac:dyDescent="0.3">
      <c r="A16" s="1">
        <v>9</v>
      </c>
      <c r="C16" s="33" t="s">
        <v>127</v>
      </c>
      <c r="D16" s="33" t="s">
        <v>134</v>
      </c>
      <c r="E16" s="77">
        <v>60461744.07</v>
      </c>
      <c r="G16" s="84">
        <f>E16*E21</f>
        <v>39614.395509278038</v>
      </c>
    </row>
    <row r="17" spans="1:7" ht="4.5" customHeight="1" x14ac:dyDescent="0.3">
      <c r="A17" s="1"/>
      <c r="D17" s="83"/>
      <c r="E17" s="85"/>
      <c r="G17" s="84"/>
    </row>
    <row r="18" spans="1:7" ht="13" x14ac:dyDescent="0.3">
      <c r="A18" s="1">
        <v>10</v>
      </c>
      <c r="C18" s="83" t="s">
        <v>129</v>
      </c>
      <c r="D18" s="33" t="s">
        <v>131</v>
      </c>
      <c r="E18" s="85">
        <f>E14-E16</f>
        <v>72421209.930000007</v>
      </c>
      <c r="G18" s="84">
        <f>E18*E21</f>
        <v>47450.210005618756</v>
      </c>
    </row>
    <row r="19" spans="1:7" x14ac:dyDescent="0.25">
      <c r="D19" s="83"/>
    </row>
    <row r="20" spans="1:7" x14ac:dyDescent="0.25">
      <c r="D20" s="83"/>
    </row>
    <row r="21" spans="1:7" ht="13" x14ac:dyDescent="0.3">
      <c r="A21" s="1">
        <v>11</v>
      </c>
      <c r="C21" s="83" t="s">
        <v>132</v>
      </c>
      <c r="D21" s="33" t="s">
        <v>156</v>
      </c>
      <c r="E21" s="82">
        <v>6.5519769762867244E-4</v>
      </c>
      <c r="G21" s="2"/>
    </row>
  </sheetData>
  <pageMargins left="0.7" right="0.7" top="0.75" bottom="0.75" header="0.3" footer="0.3"/>
  <pageSetup scale="48" orientation="landscape" horizontalDpi="1200" verticalDpi="1200" r:id="rId1"/>
  <headerFooter>
    <oddHeader>&amp;RTO2024 Annual Update 
Attachment 4
WP- Schedule 35 Other Formula Revenue
Page &amp;P of &amp;N</oddHeader>
    <oddFooter>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Sch. 35 Workpaper</vt:lpstr>
      <vt:lpstr>Tab A</vt:lpstr>
      <vt:lpstr>Tab B</vt:lpstr>
      <vt:lpstr>Tab C</vt:lpstr>
      <vt:lpstr>'Sch. 35 Workpaper'!Print_Area</vt:lpstr>
      <vt:lpstr>'Tab A'!Print_Area</vt:lpstr>
    </vt:vector>
  </TitlesOfParts>
  <Company>SOUTHERN CALIFORNIA EDISON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Katelyn Wright</dc:creator>
  <cp:lastModifiedBy>Jee Kim</cp:lastModifiedBy>
  <cp:lastPrinted>2023-11-16T21:39:12Z</cp:lastPrinted>
  <dcterms:created xsi:type="dcterms:W3CDTF">2023-04-26T21:44:51Z</dcterms:created>
  <dcterms:modified xsi:type="dcterms:W3CDTF">2023-11-16T21:39:17Z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c3dd1c7-2c40-4a31-84b2-bec599b321a0_Enabled">
    <vt:lpwstr>true</vt:lpwstr>
  </property>
  <property fmtid="{D5CDD505-2E9C-101B-9397-08002B2CF9AE}" pid="3" name="MSIP_Label_bc3dd1c7-2c40-4a31-84b2-bec599b321a0_SetDate">
    <vt:lpwstr>2023-11-16T21:39:17Z</vt:lpwstr>
  </property>
  <property fmtid="{D5CDD505-2E9C-101B-9397-08002B2CF9AE}" pid="4" name="MSIP_Label_bc3dd1c7-2c40-4a31-84b2-bec599b321a0_Method">
    <vt:lpwstr>Standard</vt:lpwstr>
  </property>
  <property fmtid="{D5CDD505-2E9C-101B-9397-08002B2CF9AE}" pid="5" name="MSIP_Label_bc3dd1c7-2c40-4a31-84b2-bec599b321a0_Name">
    <vt:lpwstr>bc3dd1c7-2c40-4a31-84b2-bec599b321a0</vt:lpwstr>
  </property>
  <property fmtid="{D5CDD505-2E9C-101B-9397-08002B2CF9AE}" pid="6" name="MSIP_Label_bc3dd1c7-2c40-4a31-84b2-bec599b321a0_SiteId">
    <vt:lpwstr>5b2a8fee-4c95-4bdc-8aae-196f8aacb1b6</vt:lpwstr>
  </property>
  <property fmtid="{D5CDD505-2E9C-101B-9397-08002B2CF9AE}" pid="7" name="MSIP_Label_bc3dd1c7-2c40-4a31-84b2-bec599b321a0_ActionId">
    <vt:lpwstr>5569275a-fd7d-420c-aa07-7f59d6513f4f</vt:lpwstr>
  </property>
  <property fmtid="{D5CDD505-2E9C-101B-9397-08002B2CF9AE}" pid="8" name="MSIP_Label_bc3dd1c7-2c40-4a31-84b2-bec599b321a0_ContentBits">
    <vt:lpwstr>0</vt:lpwstr>
  </property>
</Properties>
</file>