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72" windowWidth="22980" windowHeight="9228"/>
  </bookViews>
  <sheets>
    <sheet name="Header" sheetId="2" r:id="rId1"/>
    <sheet name="Rev Sch 35 TO9 Redline" sheetId="3" r:id="rId2"/>
    <sheet name="Rev Sch 35 TO9 Clean" sheetId="6" r:id="rId3"/>
    <sheet name="Rev Sch 4 Redline" sheetId="4" r:id="rId4"/>
    <sheet name="Rev Sch 4 Clean" sheetId="7" r:id="rId5"/>
  </sheets>
  <externalReferences>
    <externalReference r:id="rId6"/>
  </externalReferences>
  <definedNames>
    <definedName name="_xlnm.Print_Area" localSheetId="0">Header!$A$1:$J$9</definedName>
    <definedName name="_xlnm.Print_Area" localSheetId="2">'Rev Sch 35 TO9 Clean'!$A$1:$N$108</definedName>
    <definedName name="_xlnm.Print_Area" localSheetId="1">'Rev Sch 35 TO9 Redline'!$A$1:$N$110</definedName>
    <definedName name="_xlnm.Print_Area" localSheetId="3">'Rev Sch 4 Redline'!$A$1:$J$24</definedName>
  </definedNames>
  <calcPr calcId="145621"/>
</workbook>
</file>

<file path=xl/calcChain.xml><?xml version="1.0" encoding="utf-8"?>
<calcChain xmlns="http://schemas.openxmlformats.org/spreadsheetml/2006/main">
  <c r="J22" i="7" l="1"/>
  <c r="J20" i="7"/>
  <c r="H16" i="7"/>
  <c r="A11" i="7"/>
  <c r="A12" i="7" s="1"/>
  <c r="A13" i="7" s="1"/>
  <c r="A14" i="7" s="1"/>
  <c r="A15" i="7" s="1"/>
  <c r="A16" i="7" s="1"/>
  <c r="A17" i="7" s="1"/>
  <c r="A18" i="7" s="1"/>
  <c r="A19" i="7" s="1"/>
  <c r="A9" i="7"/>
  <c r="J24" i="7" l="1"/>
  <c r="H20" i="7"/>
  <c r="A20" i="7"/>
  <c r="G87" i="6"/>
  <c r="G74" i="6"/>
  <c r="G73" i="6"/>
  <c r="G75" i="6" s="1"/>
  <c r="H13" i="6" s="1"/>
  <c r="H63" i="6"/>
  <c r="J63" i="6" s="1"/>
  <c r="K63" i="6" s="1"/>
  <c r="H62" i="6"/>
  <c r="J62" i="6" s="1"/>
  <c r="K62" i="6" s="1"/>
  <c r="K65" i="6" s="1"/>
  <c r="H12" i="6" s="1"/>
  <c r="I38" i="6"/>
  <c r="I37" i="6"/>
  <c r="I36" i="6"/>
  <c r="G36" i="6"/>
  <c r="G38" i="6" s="1"/>
  <c r="G30" i="6"/>
  <c r="G29" i="6"/>
  <c r="G28" i="6"/>
  <c r="I30" i="6" s="1"/>
  <c r="G27" i="6"/>
  <c r="G26" i="6"/>
  <c r="H15" i="6"/>
  <c r="A22" i="7" l="1"/>
  <c r="A24" i="7" s="1"/>
  <c r="I29" i="6"/>
  <c r="H26" i="6"/>
  <c r="I26" i="6" s="1"/>
  <c r="H14" i="6"/>
  <c r="D18" i="6" s="1"/>
  <c r="H27" i="6"/>
  <c r="I27" i="6" s="1"/>
  <c r="I28" i="6"/>
  <c r="G38" i="3"/>
  <c r="I38" i="3"/>
  <c r="I37" i="3"/>
  <c r="G36" i="3"/>
  <c r="I36" i="3"/>
  <c r="H16" i="4"/>
  <c r="J22" i="4"/>
  <c r="H24" i="7" l="1"/>
  <c r="J20" i="4"/>
  <c r="J24" i="4" s="1"/>
  <c r="A9" i="4" l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H20" i="4" l="1"/>
  <c r="A22" i="4"/>
  <c r="A24" i="4" s="1"/>
  <c r="H24" i="4" l="1"/>
  <c r="H63" i="3" l="1"/>
  <c r="J63" i="3" s="1"/>
  <c r="G87" i="3"/>
  <c r="H15" i="3" s="1"/>
  <c r="G74" i="3"/>
  <c r="G73" i="3"/>
  <c r="G75" i="3" s="1"/>
  <c r="H13" i="3" s="1"/>
  <c r="H62" i="3"/>
  <c r="J62" i="3" s="1"/>
  <c r="K62" i="3" s="1"/>
  <c r="G30" i="3"/>
  <c r="G29" i="3"/>
  <c r="G28" i="3"/>
  <c r="G27" i="3"/>
  <c r="G26" i="3"/>
  <c r="I29" i="3" l="1"/>
  <c r="I30" i="3"/>
  <c r="I28" i="3"/>
  <c r="K63" i="3"/>
  <c r="K65" i="3" s="1"/>
  <c r="H12" i="3" s="1"/>
  <c r="H26" i="3" l="1"/>
  <c r="I26" i="3" s="1"/>
  <c r="H14" i="3"/>
  <c r="D18" i="3" s="1"/>
  <c r="H27" i="3"/>
  <c r="I27" i="3" s="1"/>
</calcChain>
</file>

<file path=xl/comments1.xml><?xml version="1.0" encoding="utf-8"?>
<comments xmlns="http://schemas.openxmlformats.org/spreadsheetml/2006/main">
  <authors>
    <author>Hansen, Berton J</author>
  </authors>
  <commentList>
    <comment ref="L32" authorId="0">
      <text>
        <r>
          <rPr>
            <sz val="9"/>
            <color indexed="81"/>
            <rFont val="Tahoma"/>
            <family val="2"/>
          </rPr>
          <t>New module to determine the "PBOPs True Up TRR Adjustment"</t>
        </r>
      </text>
    </comment>
    <comment ref="I42" authorId="0">
      <text>
        <r>
          <rPr>
            <sz val="9"/>
            <color indexed="81"/>
            <rFont val="Tahoma"/>
            <family val="2"/>
          </rPr>
          <t>Since filed PBOP amounts may change over five-year period, "Amounts" must be plural.</t>
        </r>
      </text>
    </comment>
    <comment ref="H47" authorId="0">
      <text>
        <r>
          <rPr>
            <sz val="9"/>
            <color indexed="81"/>
            <rFont val="Tahoma"/>
            <family val="2"/>
          </rPr>
          <t>Original Authorized PBOPs Recovery Amounts.</t>
        </r>
      </text>
    </comment>
    <comment ref="G51" authorId="0">
      <text>
        <r>
          <rPr>
            <sz val="9"/>
            <color indexed="81"/>
            <rFont val="Tahoma"/>
            <family val="2"/>
          </rPr>
          <t>Insert more lines for all years of "Authorized PBOPs Expense Amounts".  Do not reference the amount in Schedule 20, as that would change if a filing is made.  This schedule is filled out pre-filing to determine a need to change the Schedule 20 amount used later in the actual December 1 Annual Update.  Therefore, the correct amounts to use in this calculation are the pre-filing "Current Authorized PBOPs Expense Amount" for the current calendar year and the next year.</t>
        </r>
      </text>
    </comment>
    <comment ref="G56" authorId="0">
      <text>
        <r>
          <rPr>
            <sz val="9"/>
            <color indexed="81"/>
            <rFont val="Tahoma"/>
            <family val="2"/>
          </rPr>
          <t>Column labels added so calculation of amounts can be set forth in Instruction 1</t>
        </r>
      </text>
    </comment>
    <comment ref="D62" authorId="0">
      <text>
        <r>
          <rPr>
            <sz val="9"/>
            <color indexed="81"/>
            <rFont val="Tahoma"/>
            <family val="2"/>
          </rPr>
          <t>Since filed PBOPs amounts may change over five-year period, "amounts" must be plural.</t>
        </r>
      </text>
    </comment>
    <comment ref="H62" authorId="0">
      <text>
        <r>
          <rPr>
            <sz val="9"/>
            <color indexed="81"/>
            <rFont val="Tahoma"/>
            <family val="2"/>
          </rPr>
          <t>Amounts from above "Current Authorized PBOPs Expense Amounts" for corresponding year.</t>
        </r>
      </text>
    </comment>
    <comment ref="K65" authorId="0">
      <text>
        <r>
          <rPr>
            <sz val="9"/>
            <color indexed="81"/>
            <rFont val="Tahoma"/>
            <family val="2"/>
          </rPr>
          <t>Move this sum to column 5.</t>
        </r>
      </text>
    </comment>
    <comment ref="K89" authorId="0">
      <text>
        <r>
          <rPr>
            <sz val="9"/>
            <color indexed="81"/>
            <rFont val="Tahoma"/>
            <family val="2"/>
          </rPr>
          <t>New Note 3 to explain purpose of the PBOPs True Up TRR Adjustment</t>
        </r>
      </text>
    </comment>
  </commentList>
</comments>
</file>

<file path=xl/comments2.xml><?xml version="1.0" encoding="utf-8"?>
<comments xmlns="http://schemas.openxmlformats.org/spreadsheetml/2006/main">
  <authors>
    <author>Hansen, Berton J</author>
  </authors>
  <commentList>
    <comment ref="J20" authorId="0">
      <text>
        <r>
          <rPr>
            <sz val="9"/>
            <color indexed="81"/>
            <rFont val="Tahoma"/>
            <family val="2"/>
          </rPr>
          <t>Sum now includes line 27a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<sst xmlns="http://schemas.openxmlformats.org/spreadsheetml/2006/main" count="392" uniqueCount="181">
  <si>
    <t>Determination of PBOPs Filing Requirement and PBOPs Filing Amounts</t>
  </si>
  <si>
    <t>Pursuant to Section 8.b of the formula rate protocols, SCE must make a filing to adjust the current Authorized PBOPs Expense Amount</t>
  </si>
  <si>
    <t>Check of above-described condition:</t>
  </si>
  <si>
    <t xml:space="preserve">Line </t>
  </si>
  <si>
    <t>Years</t>
  </si>
  <si>
    <t>Amount</t>
  </si>
  <si>
    <t>Source</t>
  </si>
  <si>
    <t>Note 1</t>
  </si>
  <si>
    <t>Note 2</t>
  </si>
  <si>
    <t>Absolute Value of sum of a and b:</t>
  </si>
  <si>
    <t>Absolute Value (Sum of L1 and L2)</t>
  </si>
  <si>
    <t>20% of Two-Year Forecast PBOPs Expenses</t>
  </si>
  <si>
    <t>Note 2, Line i</t>
  </si>
  <si>
    <t xml:space="preserve"> </t>
  </si>
  <si>
    <t>If amount on Line 3 is greater than amount on Line 4, then SCE must make filing.</t>
  </si>
  <si>
    <t>Calculation</t>
  </si>
  <si>
    <t xml:space="preserve">Is Filing Necessary? </t>
  </si>
  <si>
    <t>If (L3&gt;L4) then "Yes", else "No"</t>
  </si>
  <si>
    <t>Amount of PBOPs Expenses that SCE must</t>
  </si>
  <si>
    <t>(C1)</t>
  </si>
  <si>
    <t>(C2)</t>
  </si>
  <si>
    <t>(C3)</t>
  </si>
  <si>
    <t>file for if filing is necessary:</t>
  </si>
  <si>
    <t>Note 2, d-h</t>
  </si>
  <si>
    <t xml:space="preserve">50% of </t>
  </si>
  <si>
    <t>Cumulative</t>
  </si>
  <si>
    <t>Forecast</t>
  </si>
  <si>
    <t xml:space="preserve">Filing </t>
  </si>
  <si>
    <t xml:space="preserve">PBOPs </t>
  </si>
  <si>
    <t>Recovery</t>
  </si>
  <si>
    <t>Year</t>
  </si>
  <si>
    <t>Expenses</t>
  </si>
  <si>
    <t>Difference</t>
  </si>
  <si>
    <t>Expense</t>
  </si>
  <si>
    <t>Calculation for Columns 2 and 3</t>
  </si>
  <si>
    <t>C2 = L1 * 0.5, C3 = C1 + C2</t>
  </si>
  <si>
    <t>---</t>
  </si>
  <si>
    <t>C2 NA, C3 =Avg of L7,L8,L9, C1</t>
  </si>
  <si>
    <t>Notes:</t>
  </si>
  <si>
    <t>Reference</t>
  </si>
  <si>
    <t>Over (-) or</t>
  </si>
  <si>
    <t>Under (+)</t>
  </si>
  <si>
    <t xml:space="preserve">First Year currently-effective </t>
  </si>
  <si>
    <t>…</t>
  </si>
  <si>
    <t xml:space="preserve">Sum of above </t>
  </si>
  <si>
    <t xml:space="preserve">b) The sum of SCE's PBOPs Expense amount to be recovered under its Formula Rate for the current year </t>
  </si>
  <si>
    <t>and the next year at the current Authorized PBOPs Expense Amount ("Projected Recovery").</t>
  </si>
  <si>
    <t>a</t>
  </si>
  <si>
    <t>Projected Expense:</t>
  </si>
  <si>
    <t>Sum of first two years of Forecast PBOPs Expenses</t>
  </si>
  <si>
    <t>b</t>
  </si>
  <si>
    <t>Projected Recovery:</t>
  </si>
  <si>
    <t>c</t>
  </si>
  <si>
    <t>Projected Expense less Projected Recovery</t>
  </si>
  <si>
    <t>Five Year Forecast PBOPs Expenses:</t>
  </si>
  <si>
    <t>d</t>
  </si>
  <si>
    <t>e</t>
  </si>
  <si>
    <t>f</t>
  </si>
  <si>
    <t>g</t>
  </si>
  <si>
    <t>h</t>
  </si>
  <si>
    <t>i</t>
  </si>
  <si>
    <t>Rate Year and Immediately succeeding Rate Year:</t>
  </si>
  <si>
    <t>(d+e) * 0.2</t>
  </si>
  <si>
    <t>Instructions:</t>
  </si>
  <si>
    <t>2014-2015</t>
  </si>
  <si>
    <t>(C4)</t>
  </si>
  <si>
    <r>
      <t xml:space="preserve">during the period beginning on the date the currently-effective Authorized PBOB Expense </t>
    </r>
    <r>
      <rPr>
        <sz val="10"/>
        <color rgb="FFFF0000"/>
        <rFont val="Arial"/>
        <family val="2"/>
      </rPr>
      <t>Amount</t>
    </r>
    <r>
      <rPr>
        <u/>
        <sz val="10"/>
        <color rgb="FFFF0000"/>
        <rFont val="Arial"/>
        <family val="2"/>
      </rPr>
      <t>s</t>
    </r>
    <r>
      <rPr>
        <sz val="10"/>
        <rFont val="Arial"/>
        <family val="2"/>
      </rPr>
      <t xml:space="preserve"> became effective and </t>
    </r>
  </si>
  <si>
    <t>PBOPs</t>
  </si>
  <si>
    <t>(C5)</t>
  </si>
  <si>
    <t>Adjusted</t>
  </si>
  <si>
    <t>Previous</t>
  </si>
  <si>
    <t>= C2 - C3</t>
  </si>
  <si>
    <t>= C1 - C4</t>
  </si>
  <si>
    <t>Enter in C3 "Previous Over (-) or Under (+) Recovery" from previous filing to revise PBOPs amounts (Lines 5 and 6, C2), if any.  Enter with same sign,</t>
  </si>
  <si>
    <t>and corresponding to the years over which it was amortized.</t>
  </si>
  <si>
    <t>Decision</t>
  </si>
  <si>
    <r>
      <t>Current Authorized PBOPs Expense Amount</t>
    </r>
    <r>
      <rPr>
        <u/>
        <sz val="10"/>
        <color rgb="FFFF0000"/>
        <rFont val="Arial"/>
        <family val="2"/>
      </rPr>
      <t>s</t>
    </r>
    <r>
      <rPr>
        <sz val="10"/>
        <rFont val="Arial"/>
        <family val="2"/>
      </rPr>
      <t>:</t>
    </r>
  </si>
  <si>
    <t>(enter FERC Decision approving this amount)</t>
  </si>
  <si>
    <t>Current Authorized PBOPs Expense Amount in Note 1.  Enter "PBOPs Expenses" for each year equal to SCE's actual PBOPs expenses.</t>
  </si>
  <si>
    <r>
      <t xml:space="preserve">1) </t>
    </r>
    <r>
      <rPr>
        <strike/>
        <sz val="10"/>
        <rFont val="Arial"/>
        <family val="2"/>
      </rPr>
      <t>Enter "PBOPs Recovery" amounts in each line corresponding to a year in the "Prior PBOP Recovery Period" equal to the</t>
    </r>
  </si>
  <si>
    <t>Enter in C1 "PBOPs Expenses" for each year equal to SCE's actual PBOPs expenses.</t>
  </si>
  <si>
    <t>1) "Current Authorized PBOPs Expense Amounts" in Note 1 are the amounts in effect beginning the first year these amounts were authorized.</t>
  </si>
  <si>
    <t>This schedule is to be filled out (if required by the protocols) utilizing the amounts in effect at that time.  If a filing to revise the Authorized</t>
  </si>
  <si>
    <t>SCE shall request that the Commission make the revised Authorized PBOPs Expense Amounts (as determined on Lines 5-9) effective beginning on</t>
  </si>
  <si>
    <t>(See Instruction 1)</t>
  </si>
  <si>
    <t>PBOPs Expense Amounts in subsequent Annual Updates will correspond to the amounts in lines 6-9.</t>
  </si>
  <si>
    <t>PBOPs Expense Amounts is required, SCE shall make such filing after the Draft Annual Update is posted.</t>
  </si>
  <si>
    <t xml:space="preserve">If the Commission approves SCE's filing, the Authorized PBOPs Expense Amount on Schedule 20, Note 3, Line a for the subsequent </t>
  </si>
  <si>
    <t>2012-2013</t>
  </si>
  <si>
    <t>2016+</t>
  </si>
  <si>
    <r>
      <rPr>
        <strike/>
        <sz val="10"/>
        <color rgb="FFFF0000"/>
        <rFont val="Arial"/>
        <family val="2"/>
      </rPr>
      <t>(Current Authorized PBOPs Expense Amount) * 2</t>
    </r>
    <r>
      <rPr>
        <sz val="10"/>
        <color rgb="FFFF0000"/>
        <rFont val="Arial"/>
        <family val="2"/>
      </rPr>
      <t xml:space="preserve"> </t>
    </r>
    <r>
      <rPr>
        <u/>
        <sz val="10"/>
        <color rgb="FFFF0000"/>
        <rFont val="Arial"/>
        <family val="2"/>
      </rPr>
      <t>Sum from Note 1 for current and next year.</t>
    </r>
  </si>
  <si>
    <t>Annual Update shall then correspond to the first "Filing PBOPs Expense" in Column 3, Line 5 above.  Absent another filing, subsequent Authorized</t>
  </si>
  <si>
    <t>D) True Up TRR Calculation</t>
  </si>
  <si>
    <t>O&amp;M Expense</t>
  </si>
  <si>
    <t>A&amp;G Expense</t>
  </si>
  <si>
    <t>Network Upgrade Interest Expense</t>
  </si>
  <si>
    <t>Depreciation Expense</t>
  </si>
  <si>
    <t>Abandoned Plant Amortization Expense</t>
  </si>
  <si>
    <t>Other Taxes</t>
  </si>
  <si>
    <t>Revenue Credits</t>
  </si>
  <si>
    <t>Return on Capital</t>
  </si>
  <si>
    <t>Income Taxes</t>
  </si>
  <si>
    <t>Gains and Losses on Transmission Plant Held for Future Use -- Land</t>
  </si>
  <si>
    <t>Amortization and Regulatory Debits/Credits</t>
  </si>
  <si>
    <t>Total without True Up Incentive Adder</t>
  </si>
  <si>
    <t>True Up Incentive Adder</t>
  </si>
  <si>
    <t>True Up TRR without Franchise Fees and Uncollectibles Expense included:</t>
  </si>
  <si>
    <t>Line 20</t>
  </si>
  <si>
    <t>Revision to Schedule 4 to include the "PBOPs True Up TRR Adjustment"</t>
  </si>
  <si>
    <t>Revisions:</t>
  </si>
  <si>
    <t>1) Add Line 27a to include the PBOPs True UP TRR Adjustment</t>
  </si>
  <si>
    <t>27a</t>
  </si>
  <si>
    <t>PBOPs True UP TRR Adjustment</t>
  </si>
  <si>
    <t>Current Authorized PBOPs Expense Amount:</t>
  </si>
  <si>
    <t>Reduction from previous year:</t>
  </si>
  <si>
    <t>Wages and Salaries Allocation Factor:</t>
  </si>
  <si>
    <t>PBOPs True Up TRR Adjustment:</t>
  </si>
  <si>
    <t>35-PBOPs L 14</t>
  </si>
  <si>
    <t>1-Base TRR L65</t>
  </si>
  <si>
    <t>1-Base TRR L66</t>
  </si>
  <si>
    <t>1-Base TRR L67</t>
  </si>
  <si>
    <t>1-Base TRR L68</t>
  </si>
  <si>
    <t>1-Base TRR L69</t>
  </si>
  <si>
    <t>1-Base TRR L70</t>
  </si>
  <si>
    <t>1-Base TRR L71</t>
  </si>
  <si>
    <t>1-Base TRR L74</t>
  </si>
  <si>
    <t>1-Base TRR L75</t>
  </si>
  <si>
    <t>15-IncentiveAdder L20</t>
  </si>
  <si>
    <t>Calculation of PBOPs True Up TRR Adjustment (See Note 3):</t>
  </si>
  <si>
    <t>Authorized PBOPs Expense Amount that was in effect for the Prior Year (rather than the stated amount that is in effect for the current year as shown on</t>
  </si>
  <si>
    <t>3) The PBOPs True Up TRR Adjustment determines the amount by which the True Up TRR for the Prior Year should be adjusted in order to correctly reflect the</t>
  </si>
  <si>
    <t>Schedule 20, Note 3, Line a).</t>
  </si>
  <si>
    <t>Enter in C2 PBOPs Recovery based on Commission-approved amounts from most recent PBOPs filing for each year in Prior PBOPs Recovery Period.</t>
  </si>
  <si>
    <r>
      <t>1) The Cumulative PBOP</t>
    </r>
    <r>
      <rPr>
        <sz val="10"/>
        <color rgb="FFFF0000"/>
        <rFont val="Arial"/>
        <family val="2"/>
      </rPr>
      <t>s</t>
    </r>
    <r>
      <rPr>
        <sz val="10"/>
        <rFont val="Arial"/>
        <family val="2"/>
      </rPr>
      <t xml:space="preserve"> Recovery Difference is the cumulative over-recovery or under-recovery of SCE’s PBOP</t>
    </r>
    <r>
      <rPr>
        <sz val="10"/>
        <color rgb="FFFF0000"/>
        <rFont val="Arial"/>
        <family val="2"/>
      </rPr>
      <t>s</t>
    </r>
    <r>
      <rPr>
        <sz val="10"/>
        <rFont val="Arial"/>
        <family val="2"/>
      </rPr>
      <t xml:space="preserve"> expense amount </t>
    </r>
  </si>
  <si>
    <r>
      <t>Calculation of Cumulative PBOP</t>
    </r>
    <r>
      <rPr>
        <sz val="10"/>
        <color rgb="FFFF0000"/>
        <rFont val="Arial"/>
        <family val="2"/>
      </rPr>
      <t>s</t>
    </r>
    <r>
      <rPr>
        <sz val="10"/>
        <rFont val="Arial"/>
        <family val="2"/>
      </rPr>
      <t xml:space="preserve"> Recovery Difference (see Instruction</t>
    </r>
    <r>
      <rPr>
        <u/>
        <sz val="10"/>
        <color rgb="FFFF0000"/>
        <rFont val="Arial"/>
        <family val="2"/>
      </rPr>
      <t xml:space="preserve"> 2</t>
    </r>
    <r>
      <rPr>
        <sz val="10"/>
        <rFont val="Arial"/>
        <family val="2"/>
      </rPr>
      <t xml:space="preserve"> </t>
    </r>
    <r>
      <rPr>
        <strike/>
        <sz val="10"/>
        <rFont val="Arial"/>
        <family val="2"/>
      </rPr>
      <t>1</t>
    </r>
    <r>
      <rPr>
        <sz val="10"/>
        <rFont val="Arial"/>
        <family val="2"/>
      </rPr>
      <t>):</t>
    </r>
  </si>
  <si>
    <t>Cumulative PBOPs Recovery Difference:</t>
  </si>
  <si>
    <r>
      <t>2) The Future PBOP</t>
    </r>
    <r>
      <rPr>
        <sz val="10"/>
        <color rgb="FFFF0000"/>
        <rFont val="Arial"/>
        <family val="2"/>
      </rPr>
      <t>s</t>
    </r>
    <r>
      <rPr>
        <sz val="10"/>
        <rFont val="Arial"/>
        <family val="2"/>
      </rPr>
      <t xml:space="preserve"> Recovery Difference is the difference between:</t>
    </r>
  </si>
  <si>
    <r>
      <t>Calculation of Future PBOP</t>
    </r>
    <r>
      <rPr>
        <sz val="10"/>
        <color rgb="FFFF0000"/>
        <rFont val="Arial"/>
        <family val="2"/>
      </rPr>
      <t>s</t>
    </r>
    <r>
      <rPr>
        <sz val="10"/>
        <rFont val="Arial"/>
        <family val="2"/>
      </rPr>
      <t xml:space="preserve"> Recovery Difference:</t>
    </r>
  </si>
  <si>
    <r>
      <t>Future PBOP</t>
    </r>
    <r>
      <rPr>
        <sz val="10"/>
        <color rgb="FFFF0000"/>
        <rFont val="Arial"/>
        <family val="2"/>
      </rPr>
      <t>s</t>
    </r>
    <r>
      <rPr>
        <sz val="10"/>
        <rFont val="Arial"/>
        <family val="2"/>
      </rPr>
      <t xml:space="preserve"> Recovery Difference:</t>
    </r>
  </si>
  <si>
    <r>
      <t>Forecast PBOP</t>
    </r>
    <r>
      <rPr>
        <b/>
        <sz val="10"/>
        <color rgb="FFFF0000"/>
        <rFont val="Arial"/>
        <family val="2"/>
      </rPr>
      <t>s</t>
    </r>
  </si>
  <si>
    <r>
      <t>Twenty Percent of sum of forecast PBOP</t>
    </r>
    <r>
      <rPr>
        <sz val="10"/>
        <color rgb="FFFF0000"/>
        <rFont val="Arial"/>
        <family val="2"/>
      </rPr>
      <t>s</t>
    </r>
    <r>
      <rPr>
        <sz val="10"/>
        <rFont val="Arial"/>
        <family val="2"/>
      </rPr>
      <t xml:space="preserve"> Expense for current</t>
    </r>
  </si>
  <si>
    <t>Complete Lines 10-14 every Annual Update beginning with the Annual Update submitted in 2014 (for Rate Year 2015).</t>
  </si>
  <si>
    <r>
      <t xml:space="preserve">Complete </t>
    </r>
    <r>
      <rPr>
        <sz val="10"/>
        <color rgb="FFFF0000"/>
        <rFont val="Arial"/>
        <family val="2"/>
      </rPr>
      <t>Lines 1-9 of</t>
    </r>
    <r>
      <rPr>
        <sz val="10"/>
        <rFont val="Arial"/>
        <family val="2"/>
      </rPr>
      <t xml:space="preserve"> this Schedule every other Annual Update beginning with the </t>
    </r>
    <r>
      <rPr>
        <strike/>
        <sz val="10"/>
        <color rgb="FFFF0000"/>
        <rFont val="Arial"/>
        <family val="2"/>
      </rPr>
      <t>2014</t>
    </r>
    <r>
      <rPr>
        <sz val="10"/>
        <rFont val="Arial"/>
        <family val="2"/>
      </rPr>
      <t xml:space="preserve"> Annual Update </t>
    </r>
    <r>
      <rPr>
        <u/>
        <sz val="10"/>
        <color rgb="FFFF0000"/>
        <rFont val="Arial"/>
        <family val="2"/>
      </rPr>
      <t>submitted in 2014</t>
    </r>
    <r>
      <rPr>
        <sz val="10"/>
        <rFont val="Arial"/>
        <family val="2"/>
      </rPr>
      <t xml:space="preserve"> (for Rate Year 2015).</t>
    </r>
  </si>
  <si>
    <r>
      <t>Cumulative PBOP</t>
    </r>
    <r>
      <rPr>
        <u/>
        <sz val="10"/>
        <color rgb="FFFF0000"/>
        <rFont val="Arial"/>
        <family val="2"/>
      </rPr>
      <t xml:space="preserve">s </t>
    </r>
    <r>
      <rPr>
        <sz val="10"/>
        <rFont val="Arial"/>
        <family val="2"/>
      </rPr>
      <t>Recovery Difference</t>
    </r>
  </si>
  <si>
    <r>
      <t>Future PBOP</t>
    </r>
    <r>
      <rPr>
        <u/>
        <sz val="10"/>
        <color rgb="FFFF0000"/>
        <rFont val="Arial"/>
        <family val="2"/>
      </rPr>
      <t>s</t>
    </r>
    <r>
      <rPr>
        <sz val="10"/>
        <rFont val="Arial"/>
        <family val="2"/>
      </rPr>
      <t xml:space="preserve"> Recovery Difference</t>
    </r>
  </si>
  <si>
    <r>
      <t>PBOP</t>
    </r>
    <r>
      <rPr>
        <b/>
        <u/>
        <sz val="10"/>
        <color rgb="FFFF0000"/>
        <rFont val="Arial"/>
        <family val="2"/>
      </rPr>
      <t>s</t>
    </r>
  </si>
  <si>
    <r>
      <t>a) The sum of SCE's Forecast PBOP</t>
    </r>
    <r>
      <rPr>
        <sz val="10"/>
        <color rgb="FFFF0000"/>
        <rFont val="Arial"/>
        <family val="2"/>
      </rPr>
      <t>s</t>
    </r>
    <r>
      <rPr>
        <sz val="10"/>
        <rFont val="Arial"/>
        <family val="2"/>
      </rPr>
      <t xml:space="preserve"> Expense for the current year and next year ("Projected Expense"); and</t>
    </r>
  </si>
  <si>
    <t>Authorized PBOPs Expense Amount for Prior Year:</t>
  </si>
  <si>
    <r>
      <t>PBOP</t>
    </r>
    <r>
      <rPr>
        <sz val="10"/>
        <color rgb="FFFF0000"/>
        <rFont val="Arial"/>
        <family val="2"/>
      </rPr>
      <t>s</t>
    </r>
    <r>
      <rPr>
        <sz val="10"/>
        <rFont val="Arial"/>
        <family val="2"/>
      </rPr>
      <t xml:space="preserve"> Amount</t>
    </r>
    <r>
      <rPr>
        <u/>
        <sz val="10"/>
        <color rgb="FFFF0000"/>
        <rFont val="Arial"/>
        <family val="2"/>
      </rPr>
      <t>s</t>
    </r>
    <r>
      <rPr>
        <sz val="10"/>
        <rFont val="Arial"/>
        <family val="2"/>
      </rPr>
      <t xml:space="preserve"> became effective:</t>
    </r>
  </si>
  <si>
    <r>
      <t xml:space="preserve">ending on December 31 of the immediately preceding </t>
    </r>
    <r>
      <rPr>
        <strike/>
        <sz val="10"/>
        <color rgb="FFFF0000"/>
        <rFont val="Arial"/>
        <family val="2"/>
      </rPr>
      <t>Rate Y</t>
    </r>
    <r>
      <rPr>
        <u/>
        <sz val="10"/>
        <color rgb="FFFF0000"/>
        <rFont val="Arial"/>
        <family val="2"/>
      </rPr>
      <t>y</t>
    </r>
    <r>
      <rPr>
        <sz val="10"/>
        <color rgb="FFFF0000"/>
        <rFont val="Arial"/>
        <family val="2"/>
      </rPr>
      <t>ear</t>
    </r>
    <r>
      <rPr>
        <sz val="10"/>
        <rFont val="Arial"/>
        <family val="2"/>
      </rPr>
      <t xml:space="preserve"> (“Prior PBOP</t>
    </r>
    <r>
      <rPr>
        <sz val="10"/>
        <color rgb="FFFF0000"/>
        <rFont val="Arial"/>
        <family val="2"/>
      </rPr>
      <t>s</t>
    </r>
    <r>
      <rPr>
        <sz val="10"/>
        <rFont val="Arial"/>
        <family val="2"/>
      </rPr>
      <t xml:space="preserve"> Recovery Period”)</t>
    </r>
  </si>
  <si>
    <t>2) Fill out table through the year immediately preceeding the current calendar year in which the Annual Update is filed.</t>
  </si>
  <si>
    <t xml:space="preserve">C4 "Adjusted PBOPs Recovery" represents PBOPs Recovery with the previous period over or undercollection removed. </t>
  </si>
  <si>
    <t>2) Revise sum on Line 37 to include line 27a</t>
  </si>
  <si>
    <t>Note 1 for Prior Year</t>
  </si>
  <si>
    <r>
      <t xml:space="preserve">Complete Lines 1-9 of this Schedule every other Annual Update beginning with the </t>
    </r>
    <r>
      <rPr>
        <sz val="10"/>
        <rFont val="Arial"/>
        <family val="2"/>
      </rPr>
      <t>Annual Update submitted in 2014 (for Rate Year 2015).</t>
    </r>
  </si>
  <si>
    <t>if the absolute value of the sum of the Cumulative PBOPs Recovery Difference and the Future PBOPs Recovery Difference is greater</t>
  </si>
  <si>
    <t>than 20% of the sum of SCE's forecast PBOPs expense for the current year and the following year.</t>
  </si>
  <si>
    <r>
      <t>if the absolute value of the sum of the Cumulative PBOP</t>
    </r>
    <r>
      <rPr>
        <u/>
        <sz val="10"/>
        <color rgb="FFFF0000"/>
        <rFont val="Arial"/>
        <family val="2"/>
      </rPr>
      <t>s</t>
    </r>
    <r>
      <rPr>
        <sz val="10"/>
        <rFont val="Arial"/>
        <family val="2"/>
      </rPr>
      <t xml:space="preserve"> Recovery Difference and the Future PBOP</t>
    </r>
    <r>
      <rPr>
        <sz val="10"/>
        <color rgb="FFFF0000"/>
        <rFont val="Arial"/>
        <family val="2"/>
      </rPr>
      <t>s</t>
    </r>
    <r>
      <rPr>
        <sz val="10"/>
        <rFont val="Arial"/>
        <family val="2"/>
      </rPr>
      <t xml:space="preserve"> Recovery Difference is greater</t>
    </r>
  </si>
  <si>
    <r>
      <t>than 20% of the sum of SCE's forecast PBOP</t>
    </r>
    <r>
      <rPr>
        <u/>
        <sz val="10"/>
        <color rgb="FFFF0000"/>
        <rFont val="Arial"/>
        <family val="2"/>
      </rPr>
      <t>s</t>
    </r>
    <r>
      <rPr>
        <sz val="10"/>
        <rFont val="Arial"/>
        <family val="2"/>
      </rPr>
      <t xml:space="preserve"> expense for the current year and the following year.</t>
    </r>
  </si>
  <si>
    <t xml:space="preserve">1) The Cumulative PBOPs Recovery Difference is the cumulative over-recovery or under-recovery of SCE’s PBOPs expense amount </t>
  </si>
  <si>
    <t xml:space="preserve">during the period beginning on the date the currently-effective Authorized PBOB Expense Amounts became effective and </t>
  </si>
  <si>
    <t>ending on December 31 of the immediately preceding year (“Prior PBOPs Recovery Period”)</t>
  </si>
  <si>
    <t>Forecast PBOPs</t>
  </si>
  <si>
    <t>Cumulative PBOPs Recovery Difference</t>
  </si>
  <si>
    <t>Future PBOPs Recovery Difference</t>
  </si>
  <si>
    <t>Current Authorized PBOPs Expense Amounts:</t>
  </si>
  <si>
    <r>
      <t>Calculation of Cumulative PBOPs Recovery Difference (see Instruction 2</t>
    </r>
    <r>
      <rPr>
        <sz val="10"/>
        <rFont val="Arial"/>
        <family val="2"/>
      </rPr>
      <t>):</t>
    </r>
  </si>
  <si>
    <t>PBOPs Amounts became effective:</t>
  </si>
  <si>
    <t>136 FERC ¶ 61,074</t>
  </si>
  <si>
    <t>Sum from Note 1 for current and next year.</t>
  </si>
  <si>
    <t>a) The sum of SCE's Forecast PBOPs Expense for the current year and next year ("Projected Expense"); and</t>
  </si>
  <si>
    <t>2) The Future PBOPs Recovery Difference is the difference between:</t>
  </si>
  <si>
    <t>Calculation of Future PBOPs Recovery Difference:</t>
  </si>
  <si>
    <t>Future PBOPs Recovery Difference:</t>
  </si>
  <si>
    <t>January 1 of the filing year.</t>
  </si>
  <si>
    <t>Twenty Percent of sum of forecast PBOPs Expense for current</t>
  </si>
  <si>
    <t>Redline with Comments and Clean</t>
  </si>
  <si>
    <t>Sch. 20 Note 3, Line a</t>
  </si>
  <si>
    <t>ATTACHMENT 3</t>
  </si>
  <si>
    <t>Draft Annual Update Inputs</t>
  </si>
  <si>
    <t>Proposed Revised Schedules 4 and 35 with TO9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</si>
</sst>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0.0000%"/>
    <numFmt numFmtId="166" formatCode="&quot;$&quot;#,##0.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trike/>
      <sz val="10"/>
      <name val="Arial"/>
      <family val="2"/>
    </font>
    <font>
      <u/>
      <sz val="10"/>
      <name val="Arial"/>
      <family val="2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trike/>
      <sz val="10"/>
      <color rgb="FFFF000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rgb="FFFF0000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2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3" fillId="0" borderId="0" xfId="0" quotePrefix="1" applyFont="1" applyFill="1" applyAlignment="1">
      <alignment horizontal="left" indent="1"/>
    </xf>
    <xf numFmtId="0" fontId="3" fillId="0" borderId="0" xfId="0" quotePrefix="1" applyFont="1" applyAlignment="1">
      <alignment horizontal="center"/>
    </xf>
    <xf numFmtId="0" fontId="3" fillId="0" borderId="0" xfId="0" applyFont="1" applyFill="1" applyAlignment="1">
      <alignment horizontal="left" indent="1"/>
    </xf>
    <xf numFmtId="0" fontId="7" fillId="0" borderId="0" xfId="0" applyFont="1"/>
    <xf numFmtId="0" fontId="2" fillId="0" borderId="0" xfId="0" applyFont="1" applyAlignment="1">
      <alignment horizontal="left"/>
    </xf>
    <xf numFmtId="164" fontId="3" fillId="2" borderId="0" xfId="0" applyNumberFormat="1" applyFont="1" applyFill="1"/>
    <xf numFmtId="0" fontId="3" fillId="2" borderId="0" xfId="0" quotePrefix="1" applyFont="1" applyFill="1" applyAlignment="1">
      <alignment horizontal="center"/>
    </xf>
    <xf numFmtId="0" fontId="3" fillId="0" borderId="0" xfId="0" applyFont="1" applyAlignment="1">
      <alignment horizontal="right"/>
    </xf>
    <xf numFmtId="164" fontId="8" fillId="0" borderId="0" xfId="0" applyNumberFormat="1" applyFont="1"/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/>
    <xf numFmtId="0" fontId="15" fillId="0" borderId="0" xfId="0" applyFont="1" applyAlignment="1">
      <alignment horizontal="left" indent="2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quotePrefix="1" applyFont="1" applyAlignment="1">
      <alignment horizontal="center"/>
    </xf>
    <xf numFmtId="0" fontId="1" fillId="0" borderId="0" xfId="0" applyFont="1" applyAlignment="1">
      <alignment horizontal="left" indent="1"/>
    </xf>
    <xf numFmtId="0" fontId="18" fillId="0" borderId="0" xfId="0" applyFont="1" applyAlignment="1">
      <alignment horizontal="center"/>
    </xf>
    <xf numFmtId="164" fontId="0" fillId="0" borderId="0" xfId="0" applyNumberFormat="1" applyFill="1"/>
    <xf numFmtId="0" fontId="13" fillId="0" borderId="0" xfId="0" quotePrefix="1" applyFont="1" applyAlignment="1">
      <alignment horizontal="center"/>
    </xf>
    <xf numFmtId="0" fontId="19" fillId="0" borderId="0" xfId="0" applyFont="1"/>
    <xf numFmtId="164" fontId="13" fillId="0" borderId="0" xfId="0" applyNumberFormat="1" applyFont="1" applyAlignment="1">
      <alignment horizontal="right"/>
    </xf>
    <xf numFmtId="164" fontId="13" fillId="0" borderId="0" xfId="0" applyNumberFormat="1" applyFont="1"/>
    <xf numFmtId="0" fontId="3" fillId="2" borderId="0" xfId="0" applyFont="1" applyFill="1"/>
    <xf numFmtId="0" fontId="13" fillId="2" borderId="0" xfId="0" quotePrefix="1" applyFont="1" applyFill="1" applyAlignment="1">
      <alignment horizontal="left" indent="1"/>
    </xf>
    <xf numFmtId="164" fontId="13" fillId="2" borderId="0" xfId="0" applyNumberFormat="1" applyFont="1" applyFill="1"/>
    <xf numFmtId="0" fontId="13" fillId="2" borderId="0" xfId="0" quotePrefix="1" applyFont="1" applyFill="1" applyAlignment="1">
      <alignment horizontal="center"/>
    </xf>
    <xf numFmtId="0" fontId="16" fillId="0" borderId="0" xfId="0" applyFont="1"/>
    <xf numFmtId="0" fontId="14" fillId="0" borderId="0" xfId="0" applyFont="1" applyAlignment="1">
      <alignment horizontal="left" indent="1"/>
    </xf>
    <xf numFmtId="0" fontId="9" fillId="0" borderId="0" xfId="0" applyFont="1" applyFill="1" applyAlignment="1">
      <alignment horizontal="left" indent="2"/>
    </xf>
    <xf numFmtId="0" fontId="15" fillId="0" borderId="0" xfId="0" applyFont="1" applyFill="1" applyAlignment="1">
      <alignment horizontal="left" indent="1"/>
    </xf>
    <xf numFmtId="0" fontId="15" fillId="0" borderId="0" xfId="0" applyFont="1" applyFill="1" applyAlignment="1">
      <alignment horizontal="left" indent="2"/>
    </xf>
    <xf numFmtId="0" fontId="11" fillId="0" borderId="0" xfId="0" applyFont="1" applyFill="1"/>
    <xf numFmtId="0" fontId="14" fillId="0" borderId="0" xfId="0" quotePrefix="1" applyFont="1"/>
    <xf numFmtId="0" fontId="6" fillId="0" borderId="0" xfId="0" applyFont="1"/>
    <xf numFmtId="0" fontId="4" fillId="0" borderId="0" xfId="0" applyFont="1" applyAlignment="1">
      <alignment horizontal="center"/>
    </xf>
    <xf numFmtId="0" fontId="2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4" fontId="0" fillId="0" borderId="0" xfId="0" applyNumberFormat="1"/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left" indent="1"/>
    </xf>
    <xf numFmtId="164" fontId="10" fillId="0" borderId="0" xfId="0" applyNumberFormat="1" applyFont="1" applyFill="1"/>
    <xf numFmtId="0" fontId="6" fillId="0" borderId="0" xfId="0" applyFont="1" applyFill="1"/>
    <xf numFmtId="0" fontId="3" fillId="0" borderId="0" xfId="2" applyFont="1" applyFill="1"/>
    <xf numFmtId="0" fontId="3" fillId="0" borderId="0" xfId="2" applyFill="1"/>
    <xf numFmtId="10" fontId="0" fillId="0" borderId="0" xfId="0" applyNumberFormat="1" applyFill="1"/>
    <xf numFmtId="0" fontId="3" fillId="0" borderId="0" xfId="1" applyNumberFormat="1" applyFont="1" applyFill="1" applyBorder="1" applyAlignment="1">
      <alignment horizontal="left"/>
    </xf>
    <xf numFmtId="1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right"/>
    </xf>
    <xf numFmtId="164" fontId="10" fillId="0" borderId="0" xfId="0" applyNumberFormat="1" applyFont="1"/>
    <xf numFmtId="0" fontId="4" fillId="0" borderId="0" xfId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166" fontId="0" fillId="0" borderId="0" xfId="0" applyNumberFormat="1" applyFill="1"/>
    <xf numFmtId="166" fontId="0" fillId="0" borderId="0" xfId="0" applyNumberFormat="1"/>
    <xf numFmtId="1" fontId="3" fillId="0" borderId="0" xfId="1" applyNumberFormat="1" applyFont="1" applyFill="1" applyBorder="1" applyAlignment="1">
      <alignment horizontal="right"/>
    </xf>
    <xf numFmtId="166" fontId="3" fillId="0" borderId="0" xfId="0" applyNumberFormat="1" applyFont="1" applyFill="1" applyAlignment="1">
      <alignment horizontal="left" indent="1"/>
    </xf>
    <xf numFmtId="166" fontId="3" fillId="0" borderId="0" xfId="0" applyNumberFormat="1" applyFont="1" applyAlignment="1">
      <alignment horizontal="left" indent="1"/>
    </xf>
    <xf numFmtId="165" fontId="21" fillId="0" borderId="0" xfId="0" applyNumberFormat="1" applyFont="1"/>
    <xf numFmtId="165" fontId="0" fillId="0" borderId="0" xfId="0" applyNumberFormat="1"/>
    <xf numFmtId="165" fontId="22" fillId="0" borderId="0" xfId="0" applyNumberFormat="1" applyFont="1"/>
    <xf numFmtId="165" fontId="10" fillId="0" borderId="0" xfId="0" applyNumberFormat="1" applyFont="1"/>
    <xf numFmtId="0" fontId="2" fillId="3" borderId="0" xfId="0" applyFont="1" applyFill="1" applyAlignment="1">
      <alignment horizontal="center"/>
    </xf>
    <xf numFmtId="0" fontId="3" fillId="3" borderId="0" xfId="0" applyFont="1" applyFill="1"/>
    <xf numFmtId="164" fontId="3" fillId="3" borderId="0" xfId="0" applyNumberFormat="1" applyFont="1" applyFill="1"/>
    <xf numFmtId="0" fontId="3" fillId="3" borderId="0" xfId="0" quotePrefix="1" applyFont="1" applyFill="1" applyAlignment="1">
      <alignment horizontal="center"/>
    </xf>
    <xf numFmtId="0" fontId="3" fillId="3" borderId="0" xfId="0" applyFont="1" applyFill="1" applyAlignment="1">
      <alignment horizontal="left" indent="1"/>
    </xf>
    <xf numFmtId="0" fontId="0" fillId="3" borderId="0" xfId="0" applyFill="1"/>
    <xf numFmtId="0" fontId="4" fillId="3" borderId="0" xfId="0" applyFont="1" applyFill="1" applyAlignment="1">
      <alignment horizontal="left"/>
    </xf>
    <xf numFmtId="164" fontId="4" fillId="3" borderId="0" xfId="0" applyNumberFormat="1" applyFont="1" applyFill="1" applyAlignment="1">
      <alignment horizontal="center"/>
    </xf>
    <xf numFmtId="0" fontId="5" fillId="3" borderId="0" xfId="0" applyFont="1" applyFill="1"/>
    <xf numFmtId="0" fontId="3" fillId="3" borderId="0" xfId="0" applyFont="1" applyFill="1" applyAlignment="1">
      <alignment horizontal="right"/>
    </xf>
    <xf numFmtId="165" fontId="3" fillId="3" borderId="0" xfId="0" applyNumberFormat="1" applyFont="1" applyFill="1"/>
    <xf numFmtId="0" fontId="7" fillId="0" borderId="0" xfId="0" applyFont="1" applyFill="1" applyAlignment="1">
      <alignment horizontal="left" indent="1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left" indent="1"/>
    </xf>
    <xf numFmtId="0" fontId="13" fillId="0" borderId="0" xfId="0" applyFont="1" applyFill="1"/>
    <xf numFmtId="164" fontId="6" fillId="0" borderId="0" xfId="0" applyNumberFormat="1" applyFont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165" fontId="3" fillId="0" borderId="0" xfId="0" applyNumberFormat="1" applyFont="1" applyFill="1"/>
    <xf numFmtId="0" fontId="3" fillId="0" borderId="0" xfId="0" quotePrefix="1" applyFont="1"/>
    <xf numFmtId="0" fontId="6" fillId="0" borderId="0" xfId="0" quotePrefix="1" applyFont="1" applyAlignment="1">
      <alignment horizontal="center"/>
    </xf>
    <xf numFmtId="0" fontId="24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26" fillId="0" borderId="0" xfId="0" applyFont="1"/>
    <xf numFmtId="0" fontId="27" fillId="0" borderId="0" xfId="0" applyFont="1" applyFill="1"/>
    <xf numFmtId="0" fontId="3" fillId="0" borderId="0" xfId="0" applyFont="1" applyFill="1" applyAlignment="1">
      <alignment horizontal="left" indent="2"/>
    </xf>
    <xf numFmtId="0" fontId="3" fillId="0" borderId="0" xfId="0" applyFont="1" applyAlignment="1">
      <alignment horizontal="left" indent="2"/>
    </xf>
    <xf numFmtId="0" fontId="8" fillId="0" borderId="0" xfId="0" applyFont="1" applyFill="1"/>
    <xf numFmtId="0" fontId="28" fillId="0" borderId="0" xfId="0" applyFont="1" applyFill="1" applyAlignment="1">
      <alignment horizontal="left" indent="1"/>
    </xf>
    <xf numFmtId="0" fontId="7" fillId="2" borderId="0" xfId="0" applyFont="1" applyFill="1" applyAlignment="1">
      <alignment horizontal="left" vertical="center" indent="1"/>
    </xf>
    <xf numFmtId="0" fontId="14" fillId="0" borderId="0" xfId="0" applyFont="1" applyFill="1"/>
    <xf numFmtId="0" fontId="15" fillId="0" borderId="0" xfId="0" applyFont="1" applyFill="1"/>
    <xf numFmtId="164" fontId="15" fillId="0" borderId="0" xfId="0" applyNumberFormat="1" applyFont="1" applyFill="1"/>
    <xf numFmtId="0" fontId="25" fillId="0" borderId="0" xfId="0" applyFont="1" applyFill="1"/>
    <xf numFmtId="164" fontId="25" fillId="0" borderId="0" xfId="0" applyNumberFormat="1" applyFont="1" applyFill="1"/>
    <xf numFmtId="0" fontId="17" fillId="0" borderId="0" xfId="0" applyFont="1" applyFill="1" applyAlignment="1">
      <alignment horizontal="center"/>
    </xf>
    <xf numFmtId="0" fontId="27" fillId="0" borderId="0" xfId="0" applyFont="1"/>
    <xf numFmtId="0" fontId="29" fillId="0" borderId="0" xfId="0" applyFont="1"/>
  </cellXfs>
  <cellStyles count="4">
    <cellStyle name="Normal" xfId="0" builtinId="0"/>
    <cellStyle name="Normal 2" xfId="1"/>
    <cellStyle name="Normal 2 2 2" xfId="3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ERC-REG/FERC/FERC%20Contract%20&amp;%20Cost%20Analysis/2015%20FERC%20Rate%20Case%20(Formula%203rd%20True%20Up)%20TO9/6-June%2015-Draft%20Informational%20Filing/Formula/Attachment%201%20TO9%20Draft%20Annual%20Update%20Formula%20Spread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"/>
      <sheetName val="Contents"/>
      <sheetName val="Overview"/>
      <sheetName val="1-BaseTRR"/>
      <sheetName val="2-IFPTRR"/>
      <sheetName val="3-TrueUpAdjust"/>
      <sheetName val="4-TUTRR"/>
      <sheetName val="5-ROR-1"/>
      <sheetName val="5-ROR-2"/>
      <sheetName val="6-PlantInService"/>
      <sheetName val="7-PlantStudy"/>
      <sheetName val="8-AccDep"/>
      <sheetName val="9-ADIT"/>
      <sheetName val="10-CWIP"/>
      <sheetName val="11-PHFU"/>
      <sheetName val="12-AbandonedPlant"/>
      <sheetName val="13-WorkCap"/>
      <sheetName val="14-IncentivePlant"/>
      <sheetName val="15-IncentiveAdder"/>
      <sheetName val="16-PlantAdditions"/>
      <sheetName val="17-Depreciation"/>
      <sheetName val="18-DepRates"/>
      <sheetName val="19-OandM"/>
      <sheetName val="20-AandG"/>
      <sheetName val="21-RevenueCredits"/>
      <sheetName val="22-NUCs"/>
      <sheetName val="23-RegAssets"/>
      <sheetName val="24-CWIPTRR"/>
      <sheetName val="25-WholesaleDifference"/>
      <sheetName val="26-TaxRates"/>
      <sheetName val="27-Allocators"/>
      <sheetName val="28-FFU"/>
      <sheetName val="29-WholesaleTRRs"/>
      <sheetName val="30-WholesaleRates"/>
      <sheetName val="31-HVLV"/>
      <sheetName val="32-GrossLoad"/>
      <sheetName val="33-RetailRates"/>
      <sheetName val="34-UnfundedReserves"/>
      <sheetName val="35-PBO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9">
          <cell r="G59">
            <v>25791447.386164598</v>
          </cell>
        </row>
      </sheetData>
      <sheetData sheetId="19"/>
      <sheetData sheetId="20"/>
      <sheetData sheetId="21"/>
      <sheetData sheetId="22"/>
      <sheetData sheetId="23">
        <row r="68">
          <cell r="E68">
            <v>52707000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9"/>
  <sheetViews>
    <sheetView tabSelected="1" zoomScaleNormal="100" workbookViewId="0"/>
  </sheetViews>
  <sheetFormatPr defaultRowHeight="14.4" x14ac:dyDescent="0.3"/>
  <cols>
    <col min="2" max="12" width="10.77734375" customWidth="1"/>
  </cols>
  <sheetData>
    <row r="1" spans="3:10" x14ac:dyDescent="0.3">
      <c r="C1" s="123"/>
      <c r="D1" s="123"/>
      <c r="E1" s="123"/>
      <c r="F1" s="123"/>
      <c r="G1" s="123"/>
      <c r="H1" s="123"/>
      <c r="I1" s="123"/>
      <c r="J1" s="123"/>
    </row>
    <row r="2" spans="3:10" ht="22.8" x14ac:dyDescent="0.4">
      <c r="C2" s="110"/>
      <c r="D2" s="123"/>
      <c r="E2" s="124" t="s">
        <v>178</v>
      </c>
      <c r="F2" s="123"/>
      <c r="G2" s="123"/>
      <c r="H2" s="123"/>
      <c r="I2" s="123"/>
      <c r="J2" s="123"/>
    </row>
    <row r="3" spans="3:10" x14ac:dyDescent="0.3">
      <c r="C3" s="110"/>
      <c r="D3" s="123"/>
      <c r="E3" s="123"/>
      <c r="F3" s="123"/>
      <c r="G3" s="123"/>
      <c r="H3" s="123"/>
      <c r="I3" s="123"/>
      <c r="J3" s="123"/>
    </row>
    <row r="4" spans="3:10" x14ac:dyDescent="0.3">
      <c r="C4" s="110"/>
      <c r="E4" s="123"/>
      <c r="F4" s="123"/>
      <c r="G4" s="123"/>
      <c r="H4" s="123"/>
      <c r="I4" s="123"/>
      <c r="J4" s="123"/>
    </row>
    <row r="5" spans="3:10" x14ac:dyDescent="0.3">
      <c r="C5" s="110"/>
      <c r="D5" s="110" t="s">
        <v>180</v>
      </c>
      <c r="E5" s="123"/>
      <c r="F5" s="123"/>
      <c r="G5" s="123"/>
      <c r="H5" s="123"/>
      <c r="I5" s="123"/>
      <c r="J5" s="123"/>
    </row>
    <row r="6" spans="3:10" x14ac:dyDescent="0.3">
      <c r="C6" s="110"/>
      <c r="D6" s="33" t="s">
        <v>179</v>
      </c>
      <c r="F6" s="123"/>
      <c r="G6" s="123"/>
      <c r="H6" s="123"/>
      <c r="I6" s="123"/>
      <c r="J6" s="123"/>
    </row>
    <row r="7" spans="3:10" x14ac:dyDescent="0.3">
      <c r="C7" s="110"/>
      <c r="D7" s="123"/>
      <c r="F7" s="123"/>
      <c r="G7" s="123"/>
      <c r="H7" s="123"/>
      <c r="I7" s="123"/>
      <c r="J7" s="123"/>
    </row>
    <row r="8" spans="3:10" x14ac:dyDescent="0.3">
      <c r="C8" s="110"/>
      <c r="D8" s="123"/>
      <c r="E8" s="123" t="s">
        <v>176</v>
      </c>
      <c r="F8" s="123"/>
      <c r="G8" s="123"/>
      <c r="H8" s="123"/>
      <c r="I8" s="123"/>
      <c r="J8" s="123"/>
    </row>
    <row r="9" spans="3:10" x14ac:dyDescent="0.3">
      <c r="C9" s="123"/>
      <c r="D9" s="123"/>
      <c r="E9" s="123"/>
      <c r="F9" s="123"/>
      <c r="G9" s="123"/>
      <c r="H9" s="123"/>
      <c r="I9" s="123"/>
      <c r="J9" s="123"/>
    </row>
  </sheetData>
  <pageMargins left="0.7" right="0.7" top="0.75" bottom="0.75" header="0.3" footer="0.3"/>
  <pageSetup scale="75" orientation="portrait" cellComments="asDisplayed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6"/>
  <sheetViews>
    <sheetView zoomScaleNormal="100" workbookViewId="0">
      <selection sqref="A1:B1"/>
    </sheetView>
  </sheetViews>
  <sheetFormatPr defaultRowHeight="14.4" x14ac:dyDescent="0.3"/>
  <cols>
    <col min="1" max="1" width="4.6640625" customWidth="1"/>
    <col min="2" max="5" width="8.6640625" customWidth="1"/>
    <col min="7" max="11" width="12.77734375" customWidth="1"/>
  </cols>
  <sheetData>
    <row r="1" spans="1:14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3">
      <c r="A3" s="2" t="s">
        <v>142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 x14ac:dyDescent="0.3">
      <c r="A4" s="97" t="s">
        <v>141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x14ac:dyDescent="0.3">
      <c r="A5" s="97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 x14ac:dyDescent="0.3">
      <c r="A6" s="2"/>
      <c r="B6" s="2" t="s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1:14" x14ac:dyDescent="0.3">
      <c r="A7" s="4"/>
      <c r="B7" s="4" t="s">
        <v>157</v>
      </c>
      <c r="C7" s="4"/>
      <c r="D7" s="4"/>
      <c r="E7" s="4"/>
      <c r="F7" s="4"/>
      <c r="G7" s="4"/>
      <c r="H7" s="4"/>
      <c r="I7" s="4"/>
      <c r="J7" s="4"/>
      <c r="K7" s="4"/>
      <c r="L7" s="4"/>
      <c r="M7" s="3"/>
    </row>
    <row r="8" spans="1:14" x14ac:dyDescent="0.3">
      <c r="A8" s="4"/>
      <c r="B8" s="4" t="s">
        <v>158</v>
      </c>
      <c r="C8" s="4"/>
      <c r="D8" s="4"/>
      <c r="E8" s="4"/>
      <c r="F8" s="4"/>
      <c r="G8" s="4"/>
      <c r="H8" s="4"/>
      <c r="I8" s="4"/>
      <c r="J8" s="4"/>
      <c r="K8" s="4"/>
      <c r="L8" s="4"/>
      <c r="M8" s="3"/>
    </row>
    <row r="9" spans="1:14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3"/>
    </row>
    <row r="10" spans="1:14" x14ac:dyDescent="0.3">
      <c r="A10" s="4"/>
      <c r="B10" s="4" t="s">
        <v>2</v>
      </c>
      <c r="C10" s="2"/>
      <c r="D10" s="2"/>
      <c r="E10" s="2"/>
      <c r="F10" s="2"/>
      <c r="G10" s="5"/>
      <c r="H10" s="6"/>
      <c r="I10" s="2"/>
      <c r="J10" s="2"/>
      <c r="K10" s="4"/>
      <c r="L10" s="4"/>
      <c r="M10" s="3"/>
    </row>
    <row r="11" spans="1:14" x14ac:dyDescent="0.3">
      <c r="A11" s="7" t="s">
        <v>3</v>
      </c>
      <c r="B11" s="4"/>
      <c r="C11" s="4"/>
      <c r="D11" s="4"/>
      <c r="E11" s="4"/>
      <c r="F11" s="4"/>
      <c r="G11" s="8" t="s">
        <v>4</v>
      </c>
      <c r="H11" s="8" t="s">
        <v>5</v>
      </c>
      <c r="I11" s="4"/>
      <c r="J11" s="9" t="s">
        <v>6</v>
      </c>
      <c r="K11" s="4"/>
      <c r="L11" s="4"/>
      <c r="M11" s="3"/>
    </row>
    <row r="12" spans="1:14" x14ac:dyDescent="0.3">
      <c r="A12" s="10">
        <v>1</v>
      </c>
      <c r="B12" s="11" t="s">
        <v>143</v>
      </c>
      <c r="C12" s="4"/>
      <c r="D12" s="4"/>
      <c r="E12" s="4"/>
      <c r="F12" s="4"/>
      <c r="G12" s="12" t="s">
        <v>88</v>
      </c>
      <c r="H12" s="13">
        <f>K65</f>
        <v>-20934181</v>
      </c>
      <c r="I12" s="4"/>
      <c r="J12" s="4" t="s">
        <v>7</v>
      </c>
      <c r="K12" s="4"/>
      <c r="L12" s="4"/>
      <c r="M12" s="3"/>
    </row>
    <row r="13" spans="1:14" x14ac:dyDescent="0.3">
      <c r="A13" s="10">
        <v>2</v>
      </c>
      <c r="B13" s="4" t="s">
        <v>144</v>
      </c>
      <c r="C13" s="4"/>
      <c r="D13" s="4"/>
      <c r="E13" s="4"/>
      <c r="F13" s="4"/>
      <c r="G13" s="12" t="s">
        <v>64</v>
      </c>
      <c r="H13" s="13">
        <f>G75</f>
        <v>-72594000</v>
      </c>
      <c r="I13" s="4"/>
      <c r="J13" s="4" t="s">
        <v>8</v>
      </c>
      <c r="K13" s="4"/>
      <c r="L13" s="4"/>
      <c r="M13" s="3"/>
    </row>
    <row r="14" spans="1:14" x14ac:dyDescent="0.3">
      <c r="A14" s="10">
        <v>3</v>
      </c>
      <c r="B14" s="11" t="s">
        <v>9</v>
      </c>
      <c r="C14" s="4"/>
      <c r="D14" s="4"/>
      <c r="E14" s="4"/>
      <c r="F14" s="4"/>
      <c r="G14" s="4"/>
      <c r="H14" s="13">
        <f>ABS(H12+H13)</f>
        <v>93528181</v>
      </c>
      <c r="I14" s="4"/>
      <c r="J14" s="4" t="s">
        <v>10</v>
      </c>
      <c r="K14" s="4"/>
      <c r="L14" s="4"/>
      <c r="M14" s="3"/>
    </row>
    <row r="15" spans="1:14" x14ac:dyDescent="0.3">
      <c r="A15" s="10">
        <v>4</v>
      </c>
      <c r="B15" s="11" t="s">
        <v>11</v>
      </c>
      <c r="C15" s="4"/>
      <c r="D15" s="4"/>
      <c r="E15" s="4"/>
      <c r="F15" s="4"/>
      <c r="G15" s="4"/>
      <c r="H15" s="13">
        <f>G87</f>
        <v>6564000</v>
      </c>
      <c r="I15" s="4"/>
      <c r="J15" s="4" t="s">
        <v>12</v>
      </c>
      <c r="K15" s="4"/>
      <c r="L15" s="4"/>
      <c r="M15" s="3"/>
    </row>
    <row r="16" spans="1:14" x14ac:dyDescent="0.3">
      <c r="A16" s="10"/>
      <c r="B16" s="14"/>
      <c r="C16" s="4"/>
      <c r="D16" s="4"/>
      <c r="E16" s="4" t="s">
        <v>13</v>
      </c>
      <c r="F16" s="4"/>
      <c r="G16" s="4"/>
      <c r="H16" s="13"/>
      <c r="I16" s="4"/>
      <c r="J16" s="4"/>
      <c r="K16" s="4"/>
      <c r="L16" s="4"/>
      <c r="M16" s="3"/>
      <c r="N16" s="3"/>
    </row>
    <row r="17" spans="1:14" x14ac:dyDescent="0.3">
      <c r="A17" s="10"/>
      <c r="B17" s="11" t="s">
        <v>14</v>
      </c>
      <c r="C17" s="4"/>
      <c r="D17" s="4"/>
      <c r="E17" s="4"/>
      <c r="F17" s="4"/>
      <c r="G17" s="4"/>
      <c r="H17" s="13"/>
      <c r="I17" s="4"/>
      <c r="J17" s="9" t="s">
        <v>15</v>
      </c>
      <c r="K17" s="4"/>
      <c r="L17" s="4"/>
      <c r="M17" s="3"/>
      <c r="N17" s="3"/>
    </row>
    <row r="18" spans="1:14" x14ac:dyDescent="0.3">
      <c r="A18" s="10"/>
      <c r="B18" s="11" t="s">
        <v>16</v>
      </c>
      <c r="C18" s="4"/>
      <c r="D18" s="15" t="str">
        <f>IF(H14&gt;H15, "Yes", "No")</f>
        <v>Yes</v>
      </c>
      <c r="E18" s="4"/>
      <c r="F18" s="4"/>
      <c r="G18" s="4"/>
      <c r="H18" s="13"/>
      <c r="I18" s="4"/>
      <c r="J18" s="4" t="s">
        <v>17</v>
      </c>
      <c r="K18" s="4"/>
      <c r="L18" s="4"/>
      <c r="M18" s="3"/>
      <c r="N18" s="3"/>
    </row>
    <row r="19" spans="1:14" x14ac:dyDescent="0.3">
      <c r="A19" s="10"/>
      <c r="B19" s="11"/>
      <c r="C19" s="4"/>
      <c r="D19" s="4"/>
      <c r="E19" s="4"/>
      <c r="F19" s="4"/>
      <c r="G19" s="4"/>
      <c r="H19" s="13"/>
      <c r="I19" s="4"/>
      <c r="J19" s="4"/>
      <c r="K19" s="4"/>
      <c r="L19" s="4"/>
      <c r="M19" s="3"/>
      <c r="N19" s="3"/>
    </row>
    <row r="20" spans="1:14" x14ac:dyDescent="0.3">
      <c r="A20" s="10"/>
      <c r="B20" s="11" t="s">
        <v>18</v>
      </c>
      <c r="C20" s="4"/>
      <c r="D20" s="4"/>
      <c r="E20" s="4"/>
      <c r="F20" s="4"/>
      <c r="G20" s="16" t="s">
        <v>19</v>
      </c>
      <c r="H20" s="16" t="s">
        <v>20</v>
      </c>
      <c r="I20" s="16" t="s">
        <v>21</v>
      </c>
      <c r="J20" s="4"/>
      <c r="K20" s="4"/>
      <c r="L20" s="4"/>
      <c r="M20" s="3"/>
      <c r="N20" s="3"/>
    </row>
    <row r="21" spans="1:14" x14ac:dyDescent="0.3">
      <c r="A21" s="10"/>
      <c r="B21" s="11" t="s">
        <v>22</v>
      </c>
      <c r="C21" s="4"/>
      <c r="D21" s="4"/>
      <c r="E21" s="4"/>
      <c r="F21" s="4"/>
      <c r="G21" s="15" t="s">
        <v>23</v>
      </c>
      <c r="H21" s="17" t="s">
        <v>24</v>
      </c>
      <c r="I21" s="4"/>
      <c r="J21" s="4"/>
      <c r="K21" s="4"/>
      <c r="L21" s="4"/>
      <c r="M21" s="3"/>
      <c r="N21" s="3"/>
    </row>
    <row r="22" spans="1:14" x14ac:dyDescent="0.3">
      <c r="A22" s="10"/>
      <c r="B22" s="4"/>
      <c r="C22" s="4"/>
      <c r="D22" s="4"/>
      <c r="E22" s="4"/>
      <c r="F22" s="4"/>
      <c r="G22" s="4"/>
      <c r="H22" s="18" t="s">
        <v>25</v>
      </c>
      <c r="I22" s="4"/>
      <c r="J22" s="4"/>
      <c r="K22" s="4"/>
      <c r="L22" s="4"/>
      <c r="M22" s="3"/>
      <c r="N22" s="3"/>
    </row>
    <row r="23" spans="1:14" x14ac:dyDescent="0.3">
      <c r="A23" s="10"/>
      <c r="B23" s="4"/>
      <c r="C23" s="4"/>
      <c r="D23" s="4"/>
      <c r="E23" s="4"/>
      <c r="F23" s="4"/>
      <c r="G23" s="10" t="s">
        <v>26</v>
      </c>
      <c r="H23" s="17" t="s">
        <v>145</v>
      </c>
      <c r="I23" s="10" t="s">
        <v>27</v>
      </c>
      <c r="J23" s="4"/>
      <c r="K23" s="4"/>
      <c r="L23" s="4"/>
      <c r="M23" s="3"/>
      <c r="N23" s="3"/>
    </row>
    <row r="24" spans="1:14" x14ac:dyDescent="0.3">
      <c r="A24" s="10"/>
      <c r="B24" s="4"/>
      <c r="C24" s="4"/>
      <c r="D24" s="4"/>
      <c r="E24" s="4"/>
      <c r="F24" s="4"/>
      <c r="G24" s="10" t="s">
        <v>28</v>
      </c>
      <c r="H24" s="17" t="s">
        <v>29</v>
      </c>
      <c r="I24" s="10" t="s">
        <v>28</v>
      </c>
      <c r="J24" s="4"/>
      <c r="K24" s="4"/>
      <c r="L24" s="4"/>
      <c r="M24" s="3"/>
      <c r="N24" s="3"/>
    </row>
    <row r="25" spans="1:14" x14ac:dyDescent="0.3">
      <c r="A25" s="7" t="s">
        <v>3</v>
      </c>
      <c r="B25" s="4"/>
      <c r="C25" s="4"/>
      <c r="D25" s="4"/>
      <c r="E25" s="8" t="s">
        <v>30</v>
      </c>
      <c r="F25" s="4"/>
      <c r="G25" s="8" t="s">
        <v>31</v>
      </c>
      <c r="H25" s="19" t="s">
        <v>32</v>
      </c>
      <c r="I25" s="8" t="s">
        <v>33</v>
      </c>
      <c r="J25" s="20" t="s">
        <v>34</v>
      </c>
      <c r="K25" s="2"/>
      <c r="L25" s="2"/>
      <c r="M25" s="3"/>
      <c r="N25" s="3"/>
    </row>
    <row r="26" spans="1:14" x14ac:dyDescent="0.3">
      <c r="A26" s="10">
        <v>5</v>
      </c>
      <c r="B26" s="4"/>
      <c r="C26" s="4"/>
      <c r="D26" s="4"/>
      <c r="E26" s="12">
        <v>2014</v>
      </c>
      <c r="F26" s="4"/>
      <c r="G26" s="13">
        <f>G80</f>
        <v>3362000</v>
      </c>
      <c r="H26" s="13">
        <f>H12/2</f>
        <v>-10467090.5</v>
      </c>
      <c r="I26" s="13">
        <f>SUM(G26:H26)</f>
        <v>-7105090.5</v>
      </c>
      <c r="J26" s="21" t="s">
        <v>35</v>
      </c>
      <c r="K26" s="2"/>
      <c r="L26" s="2"/>
      <c r="M26" s="3"/>
      <c r="N26" s="3"/>
    </row>
    <row r="27" spans="1:14" x14ac:dyDescent="0.3">
      <c r="A27" s="10">
        <v>6</v>
      </c>
      <c r="B27" s="4"/>
      <c r="C27" s="4"/>
      <c r="D27" s="4"/>
      <c r="E27" s="12">
        <v>2015</v>
      </c>
      <c r="F27" s="4"/>
      <c r="G27" s="13">
        <f>G81</f>
        <v>29458000</v>
      </c>
      <c r="H27" s="13">
        <f>H12/2</f>
        <v>-10467090.5</v>
      </c>
      <c r="I27" s="13">
        <f>SUM(G27:H27)</f>
        <v>18990909.5</v>
      </c>
      <c r="J27" s="21" t="s">
        <v>35</v>
      </c>
      <c r="K27" s="2"/>
      <c r="L27" s="2"/>
      <c r="M27" s="3"/>
      <c r="N27" s="3"/>
    </row>
    <row r="28" spans="1:14" x14ac:dyDescent="0.3">
      <c r="A28" s="10">
        <v>7</v>
      </c>
      <c r="B28" s="14"/>
      <c r="C28" s="4"/>
      <c r="D28" s="4"/>
      <c r="E28" s="12">
        <v>2016</v>
      </c>
      <c r="F28" s="4"/>
      <c r="G28" s="13">
        <f t="shared" ref="G28:G30" si="0">G82</f>
        <v>42379000</v>
      </c>
      <c r="H28" s="22" t="s">
        <v>36</v>
      </c>
      <c r="I28" s="13">
        <f xml:space="preserve"> SUM($G$28:$G$30)/3</f>
        <v>45759000</v>
      </c>
      <c r="J28" s="23" t="s">
        <v>37</v>
      </c>
      <c r="K28" s="2"/>
      <c r="L28" s="2"/>
    </row>
    <row r="29" spans="1:14" x14ac:dyDescent="0.3">
      <c r="A29" s="10">
        <v>8</v>
      </c>
      <c r="B29" s="24"/>
      <c r="C29" s="4"/>
      <c r="D29" s="4"/>
      <c r="E29" s="12">
        <v>2017</v>
      </c>
      <c r="F29" s="4"/>
      <c r="G29" s="13">
        <f t="shared" si="0"/>
        <v>45557000</v>
      </c>
      <c r="H29" s="22" t="s">
        <v>36</v>
      </c>
      <c r="I29" s="13">
        <f t="shared" ref="I29:I30" si="1" xml:space="preserve"> SUM($G$28:$G$30)/3</f>
        <v>45759000</v>
      </c>
      <c r="J29" s="23" t="s">
        <v>37</v>
      </c>
      <c r="K29" s="2"/>
      <c r="L29" s="2"/>
    </row>
    <row r="30" spans="1:14" x14ac:dyDescent="0.3">
      <c r="A30" s="10">
        <v>9</v>
      </c>
      <c r="B30" s="4"/>
      <c r="C30" s="4"/>
      <c r="D30" s="4"/>
      <c r="E30" s="12">
        <v>2018</v>
      </c>
      <c r="F30" s="4"/>
      <c r="G30" s="13">
        <f t="shared" si="0"/>
        <v>49341000</v>
      </c>
      <c r="H30" s="22" t="s">
        <v>36</v>
      </c>
      <c r="I30" s="13">
        <f t="shared" si="1"/>
        <v>45759000</v>
      </c>
      <c r="J30" s="23" t="s">
        <v>37</v>
      </c>
      <c r="K30" s="2"/>
      <c r="L30" s="2"/>
    </row>
    <row r="31" spans="1:14" x14ac:dyDescent="0.3">
      <c r="A31" s="10"/>
      <c r="B31" s="4"/>
      <c r="C31" s="4"/>
      <c r="D31" s="4"/>
      <c r="E31" s="4"/>
      <c r="F31" s="4"/>
      <c r="G31" s="13"/>
      <c r="H31" s="22"/>
      <c r="I31" s="13"/>
      <c r="J31" s="23"/>
      <c r="K31" s="2"/>
      <c r="L31" s="2"/>
    </row>
    <row r="32" spans="1:14" x14ac:dyDescent="0.3">
      <c r="A32" s="83"/>
      <c r="B32" s="84" t="s">
        <v>128</v>
      </c>
      <c r="C32" s="84"/>
      <c r="D32" s="84"/>
      <c r="E32" s="84"/>
      <c r="F32" s="84"/>
      <c r="G32" s="85"/>
      <c r="H32" s="86"/>
      <c r="I32" s="85"/>
      <c r="J32" s="87"/>
      <c r="K32" s="84"/>
      <c r="L32" s="84"/>
    </row>
    <row r="33" spans="1:12" x14ac:dyDescent="0.3">
      <c r="A33" s="89" t="s">
        <v>3</v>
      </c>
      <c r="B33" s="84"/>
      <c r="C33" s="84"/>
      <c r="D33" s="84"/>
      <c r="E33" s="84"/>
      <c r="F33" s="84"/>
      <c r="G33" s="90" t="s">
        <v>5</v>
      </c>
      <c r="H33" s="86"/>
      <c r="I33" s="91" t="s">
        <v>6</v>
      </c>
      <c r="J33" s="88"/>
      <c r="K33" s="84"/>
      <c r="L33" s="84"/>
    </row>
    <row r="34" spans="1:12" x14ac:dyDescent="0.3">
      <c r="A34" s="83">
        <v>10</v>
      </c>
      <c r="B34" s="84"/>
      <c r="C34" s="84"/>
      <c r="D34" s="84"/>
      <c r="E34" s="88"/>
      <c r="F34" s="92" t="s">
        <v>147</v>
      </c>
      <c r="G34" s="26">
        <v>52707000</v>
      </c>
      <c r="H34" s="86"/>
      <c r="I34" s="87" t="s">
        <v>153</v>
      </c>
      <c r="J34" s="88"/>
      <c r="K34" s="84"/>
      <c r="L34" s="84"/>
    </row>
    <row r="35" spans="1:12" x14ac:dyDescent="0.3">
      <c r="A35" s="83">
        <v>11</v>
      </c>
      <c r="B35" s="84"/>
      <c r="C35" s="84"/>
      <c r="D35" s="84"/>
      <c r="E35" s="84"/>
      <c r="F35" s="92" t="s">
        <v>113</v>
      </c>
      <c r="G35" s="85">
        <v>-7105091</v>
      </c>
      <c r="H35" s="86"/>
      <c r="I35" s="87" t="s">
        <v>177</v>
      </c>
      <c r="J35" s="88"/>
      <c r="K35" s="84"/>
      <c r="L35" s="84"/>
    </row>
    <row r="36" spans="1:12" x14ac:dyDescent="0.3">
      <c r="A36" s="83">
        <v>12</v>
      </c>
      <c r="B36" s="84"/>
      <c r="C36" s="84"/>
      <c r="D36" s="84"/>
      <c r="E36" s="84"/>
      <c r="F36" s="92" t="s">
        <v>114</v>
      </c>
      <c r="G36" s="85">
        <f>G34-G35</f>
        <v>59812091</v>
      </c>
      <c r="H36" s="86"/>
      <c r="I36" s="87" t="str">
        <f>"Line "&amp;A34&amp;" - Line "&amp;A35&amp;""</f>
        <v>Line 10 - Line 11</v>
      </c>
      <c r="J36" s="88"/>
      <c r="K36" s="84"/>
      <c r="L36" s="84"/>
    </row>
    <row r="37" spans="1:12" x14ac:dyDescent="0.3">
      <c r="A37" s="83">
        <v>13</v>
      </c>
      <c r="B37" s="84"/>
      <c r="C37" s="84"/>
      <c r="D37" s="84"/>
      <c r="E37" s="84"/>
      <c r="F37" s="92" t="s">
        <v>115</v>
      </c>
      <c r="G37" s="93">
        <v>4.2451000000000003E-2</v>
      </c>
      <c r="H37" s="88"/>
      <c r="I37" s="87" t="str">
        <f>"27-Allocators, Line 9"</f>
        <v>27-Allocators, Line 9</v>
      </c>
      <c r="J37" s="88"/>
      <c r="K37" s="84"/>
      <c r="L37" s="84"/>
    </row>
    <row r="38" spans="1:12" x14ac:dyDescent="0.3">
      <c r="A38" s="83">
        <v>14</v>
      </c>
      <c r="B38" s="84"/>
      <c r="C38" s="84"/>
      <c r="D38" s="84"/>
      <c r="E38" s="84"/>
      <c r="F38" s="92" t="s">
        <v>116</v>
      </c>
      <c r="G38" s="85">
        <f>G36*G37</f>
        <v>2539083.0750410003</v>
      </c>
      <c r="H38" s="86"/>
      <c r="I38" s="87" t="str">
        <f>"Line "&amp;A36&amp;" * Line "&amp;A37&amp;""</f>
        <v>Line 12 * Line 13</v>
      </c>
      <c r="J38" s="87"/>
      <c r="K38" s="84"/>
      <c r="L38" s="84"/>
    </row>
    <row r="39" spans="1:12" x14ac:dyDescent="0.3">
      <c r="A39" s="4"/>
      <c r="B39" s="4"/>
      <c r="C39" s="4"/>
      <c r="D39" s="4"/>
      <c r="E39" s="4"/>
      <c r="G39" s="4"/>
      <c r="H39" s="4"/>
      <c r="I39" s="4"/>
      <c r="K39" s="4"/>
      <c r="L39" s="4"/>
    </row>
    <row r="40" spans="1:12" x14ac:dyDescent="0.3">
      <c r="A40" s="25" t="s">
        <v>38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3">
      <c r="A41" s="4" t="s">
        <v>133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3">
      <c r="A42" s="14" t="s">
        <v>66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3">
      <c r="A43" s="14" t="s">
        <v>149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3">
      <c r="A44" s="1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3">
      <c r="A45" s="14"/>
      <c r="B45" s="4"/>
      <c r="C45" s="4"/>
      <c r="D45" s="4"/>
      <c r="E45" s="4"/>
      <c r="F45" s="4"/>
      <c r="G45" s="4"/>
      <c r="H45" s="4"/>
      <c r="I45" s="36" t="s">
        <v>75</v>
      </c>
      <c r="J45" s="4"/>
      <c r="K45" s="4"/>
      <c r="L45" s="4"/>
    </row>
    <row r="46" spans="1:12" x14ac:dyDescent="0.3">
      <c r="A46" s="10"/>
      <c r="B46" s="4"/>
      <c r="C46" s="4"/>
      <c r="D46" s="4"/>
      <c r="E46" s="4"/>
      <c r="F46" s="4"/>
      <c r="G46" s="36" t="s">
        <v>30</v>
      </c>
      <c r="H46" s="8" t="s">
        <v>5</v>
      </c>
      <c r="I46" s="8" t="s">
        <v>39</v>
      </c>
      <c r="J46" s="4"/>
      <c r="K46" s="4"/>
      <c r="L46" s="4"/>
    </row>
    <row r="47" spans="1:12" x14ac:dyDescent="0.3">
      <c r="A47" s="10"/>
      <c r="B47" s="4" t="s">
        <v>76</v>
      </c>
      <c r="C47" s="4"/>
      <c r="D47" s="4"/>
      <c r="E47" s="4"/>
      <c r="F47" s="4"/>
      <c r="G47" s="48">
        <v>2012</v>
      </c>
      <c r="H47" s="47">
        <v>52707000</v>
      </c>
      <c r="I47" s="46" t="s">
        <v>77</v>
      </c>
      <c r="J47" s="45"/>
      <c r="K47" s="45"/>
      <c r="L47" s="45"/>
    </row>
    <row r="48" spans="1:12" x14ac:dyDescent="0.3">
      <c r="A48" s="10"/>
      <c r="B48" s="55" t="s">
        <v>84</v>
      </c>
      <c r="C48" s="4"/>
      <c r="D48" s="4"/>
      <c r="E48" s="4"/>
      <c r="F48" s="4"/>
      <c r="G48" s="48">
        <v>2013</v>
      </c>
      <c r="H48" s="47">
        <v>52707000</v>
      </c>
      <c r="I48" s="46" t="s">
        <v>77</v>
      </c>
      <c r="J48" s="45"/>
      <c r="K48" s="45"/>
      <c r="L48" s="45"/>
    </row>
    <row r="49" spans="1:14" x14ac:dyDescent="0.3">
      <c r="A49" s="10"/>
      <c r="B49" s="4"/>
      <c r="C49" s="4"/>
      <c r="D49" s="4"/>
      <c r="E49" s="4"/>
      <c r="F49" s="4"/>
      <c r="G49" s="48">
        <v>2014</v>
      </c>
      <c r="H49" s="47">
        <v>52707000</v>
      </c>
      <c r="I49" s="46" t="s">
        <v>77</v>
      </c>
      <c r="J49" s="45"/>
      <c r="K49" s="45"/>
      <c r="L49" s="45"/>
    </row>
    <row r="50" spans="1:14" x14ac:dyDescent="0.3">
      <c r="A50" s="10"/>
      <c r="B50" s="4"/>
      <c r="C50" s="4"/>
      <c r="D50" s="4"/>
      <c r="E50" s="4"/>
      <c r="F50" s="4"/>
      <c r="G50" s="48">
        <v>2015</v>
      </c>
      <c r="H50" s="47">
        <v>52707000</v>
      </c>
      <c r="I50" s="46" t="s">
        <v>77</v>
      </c>
      <c r="J50" s="45"/>
      <c r="K50" s="45"/>
      <c r="L50" s="45"/>
    </row>
    <row r="51" spans="1:14" x14ac:dyDescent="0.3">
      <c r="A51" s="10"/>
      <c r="B51" s="4"/>
      <c r="C51" s="4"/>
      <c r="D51" s="4"/>
      <c r="E51" s="4"/>
      <c r="F51" s="4"/>
      <c r="G51" s="48" t="s">
        <v>89</v>
      </c>
      <c r="H51" s="47">
        <v>52707000</v>
      </c>
      <c r="I51" s="46" t="s">
        <v>77</v>
      </c>
      <c r="J51" s="45"/>
      <c r="K51" s="45"/>
      <c r="L51" s="45"/>
    </row>
    <row r="52" spans="1:14" x14ac:dyDescent="0.3">
      <c r="A52" s="10"/>
      <c r="B52" s="4"/>
      <c r="C52" s="4"/>
      <c r="D52" s="4"/>
      <c r="E52" s="4"/>
      <c r="F52" s="4"/>
      <c r="G52" s="27" t="s">
        <v>43</v>
      </c>
      <c r="H52" s="47"/>
      <c r="I52" s="46"/>
      <c r="J52" s="45"/>
      <c r="K52" s="45"/>
      <c r="L52" s="45"/>
    </row>
    <row r="53" spans="1:14" x14ac:dyDescent="0.3">
      <c r="A53" s="10"/>
      <c r="B53" s="4"/>
      <c r="C53" s="4"/>
      <c r="D53" s="4"/>
      <c r="E53" s="4"/>
      <c r="F53" s="4"/>
      <c r="G53" s="22"/>
      <c r="H53" s="13"/>
      <c r="I53" s="14"/>
      <c r="J53" s="4"/>
      <c r="K53" s="4"/>
      <c r="L53" s="4"/>
    </row>
    <row r="54" spans="1:14" x14ac:dyDescent="0.3">
      <c r="A54" s="14" t="s">
        <v>134</v>
      </c>
      <c r="B54" s="4"/>
      <c r="C54" s="4"/>
      <c r="D54" s="4"/>
      <c r="E54" s="4"/>
      <c r="F54" s="4"/>
      <c r="G54" s="22"/>
      <c r="H54" s="13"/>
      <c r="I54" s="14"/>
      <c r="J54" s="4"/>
      <c r="K54" s="4"/>
      <c r="L54" s="4"/>
    </row>
    <row r="55" spans="1:14" x14ac:dyDescent="0.3">
      <c r="A55" s="10"/>
      <c r="B55" s="4"/>
      <c r="C55" s="4"/>
      <c r="D55" s="4"/>
      <c r="E55" s="4"/>
      <c r="F55" s="4"/>
      <c r="G55" s="22"/>
      <c r="H55" s="13"/>
      <c r="I55" s="14"/>
      <c r="J55" s="4"/>
      <c r="K55" s="4"/>
      <c r="L55" s="4"/>
    </row>
    <row r="56" spans="1:14" x14ac:dyDescent="0.3">
      <c r="A56" s="10"/>
      <c r="B56" s="4"/>
      <c r="C56" s="4"/>
      <c r="D56" s="4"/>
      <c r="E56" s="4"/>
      <c r="F56" s="4"/>
      <c r="G56" s="37" t="s">
        <v>19</v>
      </c>
      <c r="H56" s="37" t="s">
        <v>20</v>
      </c>
      <c r="I56" s="37" t="s">
        <v>21</v>
      </c>
      <c r="J56" s="37" t="s">
        <v>65</v>
      </c>
      <c r="K56" s="37" t="s">
        <v>68</v>
      </c>
      <c r="L56" s="4"/>
    </row>
    <row r="57" spans="1:14" x14ac:dyDescent="0.3">
      <c r="A57" s="10"/>
      <c r="B57" s="4"/>
      <c r="C57" s="4"/>
      <c r="D57" s="4"/>
      <c r="E57" s="4"/>
      <c r="F57" s="4"/>
      <c r="G57" s="37"/>
      <c r="H57" s="37"/>
      <c r="J57" s="37"/>
      <c r="K57" s="37"/>
      <c r="L57" s="4"/>
    </row>
    <row r="58" spans="1:14" x14ac:dyDescent="0.3">
      <c r="A58" s="14"/>
      <c r="B58" s="4"/>
      <c r="C58" s="4"/>
      <c r="D58" s="4"/>
      <c r="E58" s="4"/>
      <c r="F58" s="4"/>
      <c r="G58" s="4"/>
      <c r="H58" s="4"/>
      <c r="I58" s="37" t="s">
        <v>70</v>
      </c>
      <c r="J58" s="41" t="s">
        <v>71</v>
      </c>
      <c r="K58" s="41" t="s">
        <v>72</v>
      </c>
      <c r="L58" s="4"/>
    </row>
    <row r="59" spans="1:14" x14ac:dyDescent="0.3">
      <c r="B59" s="4"/>
      <c r="C59" s="4"/>
      <c r="D59" s="4"/>
      <c r="E59" s="4"/>
      <c r="F59" s="2"/>
      <c r="G59" s="2"/>
      <c r="H59" s="4"/>
      <c r="I59" s="39" t="s">
        <v>40</v>
      </c>
      <c r="J59" s="35" t="s">
        <v>69</v>
      </c>
      <c r="K59" s="10" t="s">
        <v>40</v>
      </c>
      <c r="L59" s="4"/>
      <c r="N59" s="38"/>
    </row>
    <row r="60" spans="1:14" x14ac:dyDescent="0.3">
      <c r="A60" s="14"/>
      <c r="B60" s="4" t="s">
        <v>13</v>
      </c>
      <c r="C60" s="4"/>
      <c r="D60" s="4"/>
      <c r="E60" s="4"/>
      <c r="F60" s="10"/>
      <c r="G60" s="10" t="s">
        <v>28</v>
      </c>
      <c r="H60" s="10" t="s">
        <v>28</v>
      </c>
      <c r="I60" s="39" t="s">
        <v>41</v>
      </c>
      <c r="J60" s="35" t="s">
        <v>67</v>
      </c>
      <c r="K60" s="10" t="s">
        <v>41</v>
      </c>
      <c r="L60" s="4"/>
    </row>
    <row r="61" spans="1:14" x14ac:dyDescent="0.3">
      <c r="A61" s="14"/>
      <c r="B61" s="4" t="s">
        <v>42</v>
      </c>
      <c r="C61" s="4"/>
      <c r="D61" s="4"/>
      <c r="E61" s="4"/>
      <c r="F61" s="8" t="s">
        <v>30</v>
      </c>
      <c r="G61" s="8" t="s">
        <v>31</v>
      </c>
      <c r="H61" s="8" t="s">
        <v>29</v>
      </c>
      <c r="I61" s="36" t="s">
        <v>29</v>
      </c>
      <c r="J61" s="36" t="s">
        <v>29</v>
      </c>
      <c r="K61" s="8" t="s">
        <v>29</v>
      </c>
      <c r="L61" s="4"/>
    </row>
    <row r="62" spans="1:14" x14ac:dyDescent="0.3">
      <c r="A62" s="14"/>
      <c r="B62" s="4" t="s">
        <v>148</v>
      </c>
      <c r="C62" s="4"/>
      <c r="D62" s="4"/>
      <c r="E62" s="4"/>
      <c r="F62" s="12">
        <v>2012</v>
      </c>
      <c r="G62" s="26">
        <v>51276000</v>
      </c>
      <c r="H62" s="47">
        <f>H47</f>
        <v>52707000</v>
      </c>
      <c r="I62" s="26">
        <v>0</v>
      </c>
      <c r="J62" s="40">
        <f>H62-I62</f>
        <v>52707000</v>
      </c>
      <c r="K62" s="13">
        <f>G62-J62</f>
        <v>-1431000</v>
      </c>
      <c r="L62" s="4"/>
    </row>
    <row r="63" spans="1:14" x14ac:dyDescent="0.3">
      <c r="A63" s="14"/>
      <c r="B63" s="4"/>
      <c r="C63" s="4"/>
      <c r="D63" s="4"/>
      <c r="E63" s="4"/>
      <c r="F63" s="12">
        <v>2013</v>
      </c>
      <c r="G63" s="26">
        <v>33203819</v>
      </c>
      <c r="H63" s="47">
        <f>H48</f>
        <v>52707000</v>
      </c>
      <c r="I63" s="26">
        <v>0</v>
      </c>
      <c r="J63" s="40">
        <f>H63-I63</f>
        <v>52707000</v>
      </c>
      <c r="K63" s="13">
        <f>G63-J63</f>
        <v>-19503181</v>
      </c>
      <c r="L63" s="4"/>
    </row>
    <row r="64" spans="1:14" x14ac:dyDescent="0.3">
      <c r="A64" s="14"/>
      <c r="B64" s="4"/>
      <c r="C64" s="4"/>
      <c r="D64" s="4"/>
      <c r="E64" s="4"/>
      <c r="F64" s="27" t="s">
        <v>43</v>
      </c>
      <c r="G64" s="26"/>
      <c r="H64" s="26"/>
      <c r="I64" s="26"/>
      <c r="J64" s="3"/>
      <c r="K64" s="4"/>
      <c r="L64" s="4"/>
    </row>
    <row r="65" spans="1:12" x14ac:dyDescent="0.3">
      <c r="A65" s="14"/>
      <c r="B65" s="4"/>
      <c r="C65" s="4"/>
      <c r="D65" s="4"/>
      <c r="E65" s="4"/>
      <c r="F65" s="5"/>
      <c r="G65" s="6"/>
      <c r="H65" s="42"/>
      <c r="I65" s="42"/>
      <c r="J65" s="43" t="s">
        <v>135</v>
      </c>
      <c r="K65" s="44">
        <f>SUM(K62:K64)</f>
        <v>-20934181</v>
      </c>
      <c r="L65" s="50" t="s">
        <v>44</v>
      </c>
    </row>
    <row r="66" spans="1:12" x14ac:dyDescent="0.3">
      <c r="A66" s="14"/>
      <c r="B66" s="4"/>
      <c r="C66" s="4"/>
      <c r="D66" s="4"/>
      <c r="E66" s="4"/>
      <c r="F66" s="5"/>
      <c r="G66" s="2"/>
      <c r="H66" s="4"/>
      <c r="I66" s="4"/>
      <c r="J66" s="4"/>
      <c r="K66" s="4"/>
      <c r="L66" s="4"/>
    </row>
    <row r="67" spans="1:12" x14ac:dyDescent="0.3">
      <c r="A67" s="4" t="s">
        <v>136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x14ac:dyDescent="0.3">
      <c r="A68" s="14" t="s">
        <v>146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x14ac:dyDescent="0.3">
      <c r="A69" s="14" t="s">
        <v>45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x14ac:dyDescent="0.3">
      <c r="A70" s="14" t="s">
        <v>46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x14ac:dyDescent="0.3">
      <c r="A71" s="14" t="s">
        <v>137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x14ac:dyDescent="0.3">
      <c r="A72" s="4"/>
      <c r="B72" s="4"/>
      <c r="C72" s="4"/>
      <c r="D72" s="4"/>
      <c r="E72" s="4"/>
      <c r="F72" s="4"/>
      <c r="G72" s="8" t="s">
        <v>5</v>
      </c>
      <c r="H72" s="8" t="s">
        <v>15</v>
      </c>
      <c r="I72" s="4"/>
      <c r="J72" s="4"/>
      <c r="K72" s="4"/>
      <c r="L72" s="4"/>
    </row>
    <row r="73" spans="1:12" x14ac:dyDescent="0.3">
      <c r="A73" s="10" t="s">
        <v>47</v>
      </c>
      <c r="B73" s="4"/>
      <c r="C73" s="4"/>
      <c r="D73" s="4"/>
      <c r="E73" s="4"/>
      <c r="F73" s="28" t="s">
        <v>48</v>
      </c>
      <c r="G73" s="13">
        <f>G80+G81</f>
        <v>32820000</v>
      </c>
      <c r="H73" s="14" t="s">
        <v>49</v>
      </c>
      <c r="I73" s="4"/>
      <c r="J73" s="4"/>
      <c r="K73" s="4"/>
      <c r="L73" s="4"/>
    </row>
    <row r="74" spans="1:12" x14ac:dyDescent="0.3">
      <c r="A74" s="10" t="s">
        <v>50</v>
      </c>
      <c r="B74" s="4"/>
      <c r="C74" s="4"/>
      <c r="D74" s="4"/>
      <c r="E74" s="4"/>
      <c r="F74" s="28" t="s">
        <v>51</v>
      </c>
      <c r="G74" s="29">
        <f>H49+H50</f>
        <v>105414000</v>
      </c>
      <c r="H74" s="58" t="s">
        <v>90</v>
      </c>
      <c r="I74" s="4"/>
      <c r="J74" s="4"/>
      <c r="K74" s="4"/>
      <c r="L74" s="4"/>
    </row>
    <row r="75" spans="1:12" x14ac:dyDescent="0.3">
      <c r="A75" s="10" t="s">
        <v>52</v>
      </c>
      <c r="B75" s="4"/>
      <c r="C75" s="4"/>
      <c r="D75" s="4"/>
      <c r="E75" s="4"/>
      <c r="F75" s="28" t="s">
        <v>138</v>
      </c>
      <c r="G75" s="13">
        <f xml:space="preserve"> G73-G74</f>
        <v>-72594000</v>
      </c>
      <c r="H75" s="14" t="s">
        <v>53</v>
      </c>
      <c r="I75" s="4"/>
      <c r="J75" s="4"/>
      <c r="K75" s="4"/>
      <c r="L75" s="4"/>
    </row>
    <row r="76" spans="1:12" x14ac:dyDescent="0.3">
      <c r="A76" s="10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x14ac:dyDescent="0.3">
      <c r="A77" s="10"/>
      <c r="B77" s="4"/>
      <c r="C77" s="4"/>
      <c r="D77" s="4" t="s">
        <v>54</v>
      </c>
      <c r="E77" s="4"/>
      <c r="F77" s="4"/>
      <c r="G77" s="4"/>
      <c r="H77" s="4"/>
      <c r="I77" s="4"/>
      <c r="J77" s="4"/>
      <c r="K77" s="4"/>
      <c r="L77" s="4"/>
    </row>
    <row r="78" spans="1:12" x14ac:dyDescent="0.3">
      <c r="A78" s="10"/>
      <c r="B78" s="4"/>
      <c r="C78" s="4"/>
      <c r="D78" s="4"/>
      <c r="E78" s="4"/>
      <c r="F78" s="10"/>
      <c r="G78" s="10" t="s">
        <v>139</v>
      </c>
      <c r="H78" s="4"/>
      <c r="I78" s="4"/>
      <c r="J78" s="4"/>
      <c r="K78" s="4"/>
      <c r="L78" s="4"/>
    </row>
    <row r="79" spans="1:12" x14ac:dyDescent="0.3">
      <c r="A79" s="10"/>
      <c r="B79" s="4"/>
      <c r="C79" s="4"/>
      <c r="D79" s="4"/>
      <c r="E79" s="4"/>
      <c r="F79" s="8" t="s">
        <v>30</v>
      </c>
      <c r="G79" s="8" t="s">
        <v>31</v>
      </c>
      <c r="H79" s="4"/>
      <c r="I79" s="4"/>
      <c r="J79" s="4"/>
      <c r="K79" s="4"/>
      <c r="L79" s="4"/>
    </row>
    <row r="80" spans="1:12" x14ac:dyDescent="0.3">
      <c r="A80" s="10" t="s">
        <v>55</v>
      </c>
      <c r="B80" s="4"/>
      <c r="C80" s="4"/>
      <c r="D80" s="4"/>
      <c r="E80" s="4"/>
      <c r="F80" s="12">
        <v>2014</v>
      </c>
      <c r="G80" s="26">
        <v>3362000</v>
      </c>
      <c r="H80" s="4"/>
      <c r="I80" s="4"/>
      <c r="J80" s="4"/>
      <c r="K80" s="4"/>
      <c r="L80" s="4"/>
    </row>
    <row r="81" spans="1:15" x14ac:dyDescent="0.3">
      <c r="A81" s="10" t="s">
        <v>56</v>
      </c>
      <c r="B81" s="4"/>
      <c r="C81" s="4"/>
      <c r="D81" s="4"/>
      <c r="E81" s="4"/>
      <c r="F81" s="12">
        <v>2015</v>
      </c>
      <c r="G81" s="26">
        <v>29458000</v>
      </c>
      <c r="H81" s="4"/>
      <c r="I81" s="4"/>
      <c r="J81" s="4"/>
      <c r="K81" s="4"/>
      <c r="L81" s="4"/>
    </row>
    <row r="82" spans="1:15" x14ac:dyDescent="0.3">
      <c r="A82" s="10" t="s">
        <v>57</v>
      </c>
      <c r="B82" s="4"/>
      <c r="C82" s="4"/>
      <c r="D82" s="4"/>
      <c r="E82" s="4"/>
      <c r="F82" s="12">
        <v>2016</v>
      </c>
      <c r="G82" s="26">
        <v>42379000</v>
      </c>
      <c r="H82" s="4"/>
      <c r="I82" s="4"/>
      <c r="J82" s="4"/>
      <c r="K82" s="4"/>
      <c r="L82" s="4"/>
    </row>
    <row r="83" spans="1:15" x14ac:dyDescent="0.3">
      <c r="A83" s="10" t="s">
        <v>58</v>
      </c>
      <c r="B83" s="4"/>
      <c r="C83" s="4"/>
      <c r="D83" s="4"/>
      <c r="E83" s="4"/>
      <c r="F83" s="12">
        <v>2017</v>
      </c>
      <c r="G83" s="26">
        <v>45557000</v>
      </c>
      <c r="H83" s="4"/>
      <c r="I83" s="4"/>
      <c r="J83" s="4"/>
      <c r="K83" s="4"/>
      <c r="L83" s="4"/>
    </row>
    <row r="84" spans="1:15" x14ac:dyDescent="0.3">
      <c r="A84" s="10" t="s">
        <v>59</v>
      </c>
      <c r="B84" s="4"/>
      <c r="C84" s="4"/>
      <c r="D84" s="4"/>
      <c r="E84" s="4"/>
      <c r="F84" s="12">
        <v>2018</v>
      </c>
      <c r="G84" s="26">
        <v>49341000</v>
      </c>
      <c r="H84" s="4"/>
      <c r="I84" s="4"/>
      <c r="J84" s="4"/>
      <c r="K84" s="4"/>
      <c r="L84" s="4"/>
    </row>
    <row r="85" spans="1:15" x14ac:dyDescent="0.3">
      <c r="A85" s="10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5" x14ac:dyDescent="0.3">
      <c r="A86" s="2"/>
      <c r="B86" s="2" t="s">
        <v>140</v>
      </c>
      <c r="C86" s="2"/>
      <c r="D86" s="2"/>
      <c r="E86" s="2"/>
      <c r="F86" s="2"/>
      <c r="G86" s="2"/>
      <c r="H86" s="30" t="s">
        <v>15</v>
      </c>
      <c r="I86" s="2"/>
      <c r="J86" s="2"/>
      <c r="K86" s="2"/>
      <c r="L86" s="2"/>
    </row>
    <row r="87" spans="1:15" x14ac:dyDescent="0.3">
      <c r="A87" s="31" t="s">
        <v>60</v>
      </c>
      <c r="B87" s="2" t="s">
        <v>61</v>
      </c>
      <c r="C87" s="2"/>
      <c r="D87" s="2"/>
      <c r="E87" s="2"/>
      <c r="F87" s="2"/>
      <c r="G87" s="6">
        <f xml:space="preserve"> (G80+G81)*0.2</f>
        <v>6564000</v>
      </c>
      <c r="H87" s="23" t="s">
        <v>62</v>
      </c>
      <c r="I87" s="2"/>
      <c r="J87" s="2"/>
      <c r="K87" s="2"/>
      <c r="L87" s="2"/>
    </row>
    <row r="88" spans="1:15" x14ac:dyDescent="0.3">
      <c r="A88" s="31"/>
      <c r="B88" s="2"/>
      <c r="C88" s="2"/>
      <c r="D88" s="2"/>
      <c r="E88" s="2"/>
      <c r="F88" s="2"/>
      <c r="G88" s="6"/>
      <c r="H88" s="23"/>
      <c r="I88" s="2"/>
      <c r="J88" s="2"/>
      <c r="K88" s="2"/>
      <c r="L88" s="2"/>
    </row>
    <row r="89" spans="1:15" x14ac:dyDescent="0.3">
      <c r="A89" s="95" t="s">
        <v>130</v>
      </c>
      <c r="B89" s="84"/>
      <c r="C89" s="84"/>
      <c r="D89" s="84"/>
      <c r="E89" s="84"/>
      <c r="F89" s="84"/>
      <c r="G89" s="85"/>
      <c r="H89" s="87"/>
      <c r="I89" s="84"/>
      <c r="J89" s="84"/>
      <c r="K89" s="84"/>
      <c r="L89" s="84"/>
      <c r="M89" s="88"/>
    </row>
    <row r="90" spans="1:15" x14ac:dyDescent="0.3">
      <c r="A90" s="96" t="s">
        <v>129</v>
      </c>
      <c r="B90" s="84"/>
      <c r="C90" s="84"/>
      <c r="D90" s="84"/>
      <c r="E90" s="84"/>
      <c r="F90" s="84"/>
      <c r="G90" s="85"/>
      <c r="H90" s="87"/>
      <c r="I90" s="84"/>
      <c r="J90" s="84"/>
      <c r="K90" s="84"/>
      <c r="L90" s="84"/>
      <c r="M90" s="88"/>
    </row>
    <row r="91" spans="1:15" x14ac:dyDescent="0.3">
      <c r="A91" s="96" t="s">
        <v>131</v>
      </c>
      <c r="B91" s="88"/>
      <c r="C91" s="88"/>
      <c r="D91" s="88"/>
      <c r="E91" s="84"/>
      <c r="F91" s="88"/>
      <c r="G91" s="88"/>
      <c r="H91" s="88"/>
      <c r="I91" s="88"/>
      <c r="J91" s="88"/>
      <c r="K91" s="88"/>
      <c r="L91" s="88"/>
      <c r="M91" s="88"/>
    </row>
    <row r="92" spans="1:15" x14ac:dyDescent="0.3">
      <c r="A92" s="9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5" x14ac:dyDescent="0.3">
      <c r="A93" s="32" t="s">
        <v>63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3"/>
    </row>
    <row r="94" spans="1:15" x14ac:dyDescent="0.3">
      <c r="A94" s="23" t="s">
        <v>79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O94" s="49"/>
    </row>
    <row r="95" spans="1:15" x14ac:dyDescent="0.3">
      <c r="A95" s="51" t="s">
        <v>78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5" x14ac:dyDescent="0.3">
      <c r="A96" s="52" t="s">
        <v>81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O96" s="33"/>
    </row>
    <row r="97" spans="1:13" x14ac:dyDescent="0.3">
      <c r="A97" s="53" t="s">
        <v>82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3">
      <c r="A98" s="53" t="s">
        <v>86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3">
      <c r="A99" s="53" t="s">
        <v>83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3">
      <c r="A100" s="53" t="s">
        <v>174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3">
      <c r="A101" s="34" t="s">
        <v>87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3">
      <c r="A102" s="53" t="s">
        <v>91</v>
      </c>
      <c r="C102" s="54"/>
      <c r="D102" s="54"/>
      <c r="E102" s="54"/>
      <c r="F102" s="54"/>
      <c r="G102" s="54"/>
      <c r="H102" s="54"/>
      <c r="I102" s="54"/>
      <c r="J102" s="54"/>
      <c r="K102" s="54"/>
      <c r="L102" s="3"/>
      <c r="M102" s="3"/>
    </row>
    <row r="103" spans="1:13" x14ac:dyDescent="0.3">
      <c r="A103" s="53" t="s">
        <v>85</v>
      </c>
      <c r="C103" s="54"/>
      <c r="D103" s="54"/>
      <c r="E103" s="54"/>
      <c r="F103" s="54"/>
      <c r="G103" s="54"/>
      <c r="H103" s="54"/>
      <c r="I103" s="54"/>
      <c r="J103" s="54"/>
      <c r="K103" s="54"/>
      <c r="L103" s="3"/>
      <c r="M103" s="3"/>
    </row>
    <row r="104" spans="1:13" x14ac:dyDescent="0.3">
      <c r="A104" s="52" t="s">
        <v>150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3">
      <c r="A105" s="53" t="s">
        <v>80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3">
      <c r="A106" s="53" t="s">
        <v>132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3">
      <c r="A107" s="53" t="s">
        <v>73</v>
      </c>
      <c r="B107" s="5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3">
      <c r="A108" s="53" t="s">
        <v>74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3">
      <c r="A109" s="53" t="s">
        <v>151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3">
      <c r="A110" s="5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3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3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2:13" x14ac:dyDescent="0.3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2:13" x14ac:dyDescent="0.3">
      <c r="B114" s="3"/>
    </row>
    <row r="115" spans="2:13" x14ac:dyDescent="0.3">
      <c r="B115" s="3"/>
    </row>
    <row r="116" spans="2:13" x14ac:dyDescent="0.3">
      <c r="B116" s="3"/>
    </row>
  </sheetData>
  <pageMargins left="0.7" right="0.7" top="0.75" bottom="0.75" header="0.3" footer="0.3"/>
  <pageSetup scale="60" orientation="portrait" cellComments="asDisplayed" verticalDpi="1200" r:id="rId1"/>
  <headerFooter>
    <oddHeader>&amp;CAttachment 3
Proposed Revised Formula Spreadsheet with TO9 Inputs
Schedule 35 Redline (Comments Included)</oddHeader>
  </headerFooter>
  <rowBreaks count="1" manualBreakCount="1">
    <brk id="7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zoomScaleNormal="100" workbookViewId="0"/>
  </sheetViews>
  <sheetFormatPr defaultRowHeight="14.4" x14ac:dyDescent="0.3"/>
  <cols>
    <col min="1" max="1" width="4.6640625" customWidth="1"/>
    <col min="2" max="5" width="8.6640625" customWidth="1"/>
    <col min="7" max="11" width="12.77734375" customWidth="1"/>
  </cols>
  <sheetData>
    <row r="1" spans="1:14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3">
      <c r="A3" s="2" t="s">
        <v>154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 x14ac:dyDescent="0.3">
      <c r="A4" s="2" t="s">
        <v>141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x14ac:dyDescent="0.3">
      <c r="A5" s="97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 x14ac:dyDescent="0.3">
      <c r="A6" s="2"/>
      <c r="B6" s="2" t="s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1:14" x14ac:dyDescent="0.3">
      <c r="A7" s="4"/>
      <c r="B7" s="4" t="s">
        <v>155</v>
      </c>
      <c r="C7" s="4"/>
      <c r="D7" s="4"/>
      <c r="E7" s="4"/>
      <c r="F7" s="4"/>
      <c r="G7" s="4"/>
      <c r="H7" s="4"/>
      <c r="I7" s="4"/>
      <c r="J7" s="4"/>
      <c r="K7" s="4"/>
      <c r="L7" s="4"/>
      <c r="M7" s="3"/>
    </row>
    <row r="8" spans="1:14" x14ac:dyDescent="0.3">
      <c r="A8" s="4"/>
      <c r="B8" s="4" t="s">
        <v>156</v>
      </c>
      <c r="C8" s="4"/>
      <c r="D8" s="4"/>
      <c r="E8" s="4"/>
      <c r="F8" s="4"/>
      <c r="G8" s="4"/>
      <c r="H8" s="4"/>
      <c r="I8" s="4"/>
      <c r="J8" s="4"/>
      <c r="K8" s="4"/>
      <c r="L8" s="4"/>
      <c r="M8" s="3"/>
    </row>
    <row r="9" spans="1:14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3"/>
    </row>
    <row r="10" spans="1:14" x14ac:dyDescent="0.3">
      <c r="A10" s="4"/>
      <c r="B10" s="4" t="s">
        <v>2</v>
      </c>
      <c r="C10" s="2"/>
      <c r="D10" s="2"/>
      <c r="E10" s="2"/>
      <c r="F10" s="2"/>
      <c r="G10" s="5"/>
      <c r="H10" s="6"/>
      <c r="I10" s="2"/>
      <c r="J10" s="2"/>
      <c r="K10" s="4"/>
      <c r="L10" s="4"/>
      <c r="M10" s="3"/>
    </row>
    <row r="11" spans="1:14" x14ac:dyDescent="0.3">
      <c r="A11" s="7" t="s">
        <v>3</v>
      </c>
      <c r="B11" s="4"/>
      <c r="C11" s="4"/>
      <c r="D11" s="4"/>
      <c r="E11" s="4"/>
      <c r="F11" s="4"/>
      <c r="G11" s="8" t="s">
        <v>4</v>
      </c>
      <c r="H11" s="8" t="s">
        <v>5</v>
      </c>
      <c r="I11" s="4"/>
      <c r="J11" s="9" t="s">
        <v>6</v>
      </c>
      <c r="K11" s="4"/>
      <c r="L11" s="4"/>
      <c r="M11" s="3"/>
    </row>
    <row r="12" spans="1:14" x14ac:dyDescent="0.3">
      <c r="A12" s="10">
        <v>1</v>
      </c>
      <c r="B12" s="11" t="s">
        <v>163</v>
      </c>
      <c r="C12" s="4"/>
      <c r="D12" s="4"/>
      <c r="E12" s="4"/>
      <c r="F12" s="4"/>
      <c r="G12" s="12" t="s">
        <v>88</v>
      </c>
      <c r="H12" s="13">
        <f>K65</f>
        <v>-20934181</v>
      </c>
      <c r="I12" s="4"/>
      <c r="J12" s="4" t="s">
        <v>7</v>
      </c>
      <c r="K12" s="4"/>
      <c r="L12" s="4"/>
      <c r="M12" s="3"/>
    </row>
    <row r="13" spans="1:14" x14ac:dyDescent="0.3">
      <c r="A13" s="10">
        <v>2</v>
      </c>
      <c r="B13" s="4" t="s">
        <v>164</v>
      </c>
      <c r="C13" s="4"/>
      <c r="D13" s="4"/>
      <c r="E13" s="4"/>
      <c r="F13" s="4"/>
      <c r="G13" s="12" t="s">
        <v>64</v>
      </c>
      <c r="H13" s="13">
        <f>G75</f>
        <v>-72594000</v>
      </c>
      <c r="I13" s="4"/>
      <c r="J13" s="4" t="s">
        <v>8</v>
      </c>
      <c r="K13" s="4"/>
      <c r="L13" s="4"/>
      <c r="M13" s="3"/>
    </row>
    <row r="14" spans="1:14" x14ac:dyDescent="0.3">
      <c r="A14" s="10">
        <v>3</v>
      </c>
      <c r="B14" s="11" t="s">
        <v>9</v>
      </c>
      <c r="C14" s="4"/>
      <c r="D14" s="4"/>
      <c r="E14" s="4"/>
      <c r="F14" s="4"/>
      <c r="G14" s="4"/>
      <c r="H14" s="13">
        <f>ABS(H12+H13)</f>
        <v>93528181</v>
      </c>
      <c r="I14" s="4"/>
      <c r="J14" s="4" t="s">
        <v>10</v>
      </c>
      <c r="K14" s="4"/>
      <c r="L14" s="4"/>
      <c r="M14" s="3"/>
    </row>
    <row r="15" spans="1:14" x14ac:dyDescent="0.3">
      <c r="A15" s="10">
        <v>4</v>
      </c>
      <c r="B15" s="11" t="s">
        <v>11</v>
      </c>
      <c r="C15" s="4"/>
      <c r="D15" s="4"/>
      <c r="E15" s="4"/>
      <c r="F15" s="4"/>
      <c r="G15" s="4"/>
      <c r="H15" s="13">
        <f>G87</f>
        <v>6564000</v>
      </c>
      <c r="I15" s="4"/>
      <c r="J15" s="4" t="s">
        <v>12</v>
      </c>
      <c r="K15" s="4"/>
      <c r="L15" s="4"/>
      <c r="M15" s="3"/>
    </row>
    <row r="16" spans="1:14" x14ac:dyDescent="0.3">
      <c r="A16" s="10"/>
      <c r="B16" s="14"/>
      <c r="C16" s="4"/>
      <c r="D16" s="4"/>
      <c r="E16" s="4" t="s">
        <v>13</v>
      </c>
      <c r="F16" s="4"/>
      <c r="G16" s="4"/>
      <c r="H16" s="13"/>
      <c r="I16" s="4"/>
      <c r="J16" s="4"/>
      <c r="K16" s="4"/>
      <c r="L16" s="4"/>
      <c r="M16" s="3"/>
      <c r="N16" s="3"/>
    </row>
    <row r="17" spans="1:14" x14ac:dyDescent="0.3">
      <c r="A17" s="10"/>
      <c r="B17" s="11" t="s">
        <v>14</v>
      </c>
      <c r="C17" s="4"/>
      <c r="D17" s="4"/>
      <c r="E17" s="4"/>
      <c r="F17" s="4"/>
      <c r="G17" s="4"/>
      <c r="H17" s="13"/>
      <c r="I17" s="4"/>
      <c r="J17" s="9" t="s">
        <v>15</v>
      </c>
      <c r="K17" s="4"/>
      <c r="L17" s="4"/>
      <c r="M17" s="3"/>
      <c r="N17" s="3"/>
    </row>
    <row r="18" spans="1:14" x14ac:dyDescent="0.3">
      <c r="A18" s="10"/>
      <c r="B18" s="11" t="s">
        <v>16</v>
      </c>
      <c r="C18" s="4"/>
      <c r="D18" s="15" t="str">
        <f>IF(H14&gt;H15, "Yes", "No")</f>
        <v>Yes</v>
      </c>
      <c r="E18" s="4"/>
      <c r="F18" s="4"/>
      <c r="G18" s="4"/>
      <c r="H18" s="13"/>
      <c r="I18" s="4"/>
      <c r="J18" s="4" t="s">
        <v>17</v>
      </c>
      <c r="K18" s="4"/>
      <c r="L18" s="4"/>
      <c r="M18" s="3"/>
      <c r="N18" s="3"/>
    </row>
    <row r="19" spans="1:14" x14ac:dyDescent="0.3">
      <c r="A19" s="10"/>
      <c r="B19" s="11"/>
      <c r="C19" s="4"/>
      <c r="D19" s="4"/>
      <c r="E19" s="4"/>
      <c r="F19" s="4"/>
      <c r="G19" s="4"/>
      <c r="H19" s="13"/>
      <c r="I19" s="4"/>
      <c r="J19" s="4"/>
      <c r="K19" s="4"/>
      <c r="L19" s="4"/>
      <c r="M19" s="3"/>
      <c r="N19" s="3"/>
    </row>
    <row r="20" spans="1:14" x14ac:dyDescent="0.3">
      <c r="A20" s="10"/>
      <c r="B20" s="11" t="s">
        <v>18</v>
      </c>
      <c r="C20" s="4"/>
      <c r="D20" s="4"/>
      <c r="E20" s="4"/>
      <c r="F20" s="4"/>
      <c r="G20" s="16" t="s">
        <v>19</v>
      </c>
      <c r="H20" s="16" t="s">
        <v>20</v>
      </c>
      <c r="I20" s="16" t="s">
        <v>21</v>
      </c>
      <c r="J20" s="4"/>
      <c r="K20" s="4"/>
      <c r="L20" s="4"/>
      <c r="M20" s="3"/>
      <c r="N20" s="3"/>
    </row>
    <row r="21" spans="1:14" x14ac:dyDescent="0.3">
      <c r="A21" s="10"/>
      <c r="B21" s="11" t="s">
        <v>22</v>
      </c>
      <c r="C21" s="4"/>
      <c r="D21" s="4"/>
      <c r="E21" s="4"/>
      <c r="F21" s="4"/>
      <c r="G21" s="15" t="s">
        <v>23</v>
      </c>
      <c r="H21" s="17" t="s">
        <v>24</v>
      </c>
      <c r="I21" s="4"/>
      <c r="J21" s="4"/>
      <c r="K21" s="4"/>
      <c r="L21" s="4"/>
      <c r="M21" s="3"/>
      <c r="N21" s="3"/>
    </row>
    <row r="22" spans="1:14" x14ac:dyDescent="0.3">
      <c r="A22" s="10"/>
      <c r="B22" s="4"/>
      <c r="C22" s="4"/>
      <c r="D22" s="4"/>
      <c r="E22" s="4"/>
      <c r="F22" s="4"/>
      <c r="G22" s="4"/>
      <c r="H22" s="18" t="s">
        <v>25</v>
      </c>
      <c r="I22" s="4"/>
      <c r="J22" s="4"/>
      <c r="K22" s="4"/>
      <c r="L22" s="4"/>
      <c r="M22" s="3"/>
      <c r="N22" s="3"/>
    </row>
    <row r="23" spans="1:14" x14ac:dyDescent="0.3">
      <c r="A23" s="10"/>
      <c r="B23" s="4"/>
      <c r="C23" s="4"/>
      <c r="D23" s="4"/>
      <c r="E23" s="4"/>
      <c r="F23" s="4"/>
      <c r="G23" s="10" t="s">
        <v>26</v>
      </c>
      <c r="H23" s="98" t="s">
        <v>67</v>
      </c>
      <c r="I23" s="10" t="s">
        <v>27</v>
      </c>
      <c r="J23" s="4"/>
      <c r="K23" s="4"/>
      <c r="L23" s="4"/>
      <c r="M23" s="3"/>
      <c r="N23" s="3"/>
    </row>
    <row r="24" spans="1:14" x14ac:dyDescent="0.3">
      <c r="A24" s="10"/>
      <c r="B24" s="4"/>
      <c r="C24" s="4"/>
      <c r="D24" s="4"/>
      <c r="E24" s="4"/>
      <c r="F24" s="4"/>
      <c r="G24" s="10" t="s">
        <v>28</v>
      </c>
      <c r="H24" s="17" t="s">
        <v>29</v>
      </c>
      <c r="I24" s="10" t="s">
        <v>28</v>
      </c>
      <c r="J24" s="4"/>
      <c r="K24" s="4"/>
      <c r="L24" s="4"/>
      <c r="M24" s="3"/>
      <c r="N24" s="3"/>
    </row>
    <row r="25" spans="1:14" x14ac:dyDescent="0.3">
      <c r="A25" s="7" t="s">
        <v>3</v>
      </c>
      <c r="B25" s="4"/>
      <c r="C25" s="4"/>
      <c r="D25" s="4"/>
      <c r="E25" s="8" t="s">
        <v>30</v>
      </c>
      <c r="F25" s="4"/>
      <c r="G25" s="8" t="s">
        <v>31</v>
      </c>
      <c r="H25" s="19" t="s">
        <v>32</v>
      </c>
      <c r="I25" s="8" t="s">
        <v>33</v>
      </c>
      <c r="J25" s="20" t="s">
        <v>34</v>
      </c>
      <c r="K25" s="2"/>
      <c r="L25" s="2"/>
      <c r="M25" s="3"/>
      <c r="N25" s="3"/>
    </row>
    <row r="26" spans="1:14" x14ac:dyDescent="0.3">
      <c r="A26" s="10">
        <v>5</v>
      </c>
      <c r="B26" s="4"/>
      <c r="C26" s="4"/>
      <c r="D26" s="4"/>
      <c r="E26" s="12">
        <v>2014</v>
      </c>
      <c r="F26" s="4"/>
      <c r="G26" s="13">
        <f>G80</f>
        <v>3362000</v>
      </c>
      <c r="H26" s="13">
        <f>H12/2</f>
        <v>-10467090.5</v>
      </c>
      <c r="I26" s="13">
        <f>SUM(G26:H26)</f>
        <v>-7105090.5</v>
      </c>
      <c r="J26" s="21" t="s">
        <v>35</v>
      </c>
      <c r="K26" s="2"/>
      <c r="L26" s="2"/>
      <c r="M26" s="3"/>
      <c r="N26" s="3"/>
    </row>
    <row r="27" spans="1:14" x14ac:dyDescent="0.3">
      <c r="A27" s="10">
        <v>6</v>
      </c>
      <c r="B27" s="4"/>
      <c r="C27" s="4"/>
      <c r="D27" s="4"/>
      <c r="E27" s="12">
        <v>2015</v>
      </c>
      <c r="F27" s="4"/>
      <c r="G27" s="13">
        <f>G81</f>
        <v>29458000</v>
      </c>
      <c r="H27" s="13">
        <f>H12/2</f>
        <v>-10467090.5</v>
      </c>
      <c r="I27" s="13">
        <f>SUM(G27:H27)</f>
        <v>18990909.5</v>
      </c>
      <c r="J27" s="21" t="s">
        <v>35</v>
      </c>
      <c r="K27" s="2"/>
      <c r="L27" s="2"/>
      <c r="M27" s="3"/>
      <c r="N27" s="3"/>
    </row>
    <row r="28" spans="1:14" x14ac:dyDescent="0.3">
      <c r="A28" s="10">
        <v>7</v>
      </c>
      <c r="B28" s="14"/>
      <c r="C28" s="4"/>
      <c r="D28" s="4"/>
      <c r="E28" s="12">
        <v>2016</v>
      </c>
      <c r="F28" s="4"/>
      <c r="G28" s="13">
        <f t="shared" ref="G28:G30" si="0">G82</f>
        <v>42379000</v>
      </c>
      <c r="H28" s="22" t="s">
        <v>36</v>
      </c>
      <c r="I28" s="13">
        <f xml:space="preserve"> SUM($G$28:$G$30)/3</f>
        <v>45759000</v>
      </c>
      <c r="J28" s="23" t="s">
        <v>37</v>
      </c>
      <c r="K28" s="2"/>
      <c r="L28" s="2"/>
    </row>
    <row r="29" spans="1:14" x14ac:dyDescent="0.3">
      <c r="A29" s="10">
        <v>8</v>
      </c>
      <c r="B29" s="24"/>
      <c r="C29" s="4"/>
      <c r="D29" s="4"/>
      <c r="E29" s="12">
        <v>2017</v>
      </c>
      <c r="F29" s="4"/>
      <c r="G29" s="13">
        <f t="shared" si="0"/>
        <v>45557000</v>
      </c>
      <c r="H29" s="22" t="s">
        <v>36</v>
      </c>
      <c r="I29" s="13">
        <f t="shared" ref="I29:I30" si="1" xml:space="preserve"> SUM($G$28:$G$30)/3</f>
        <v>45759000</v>
      </c>
      <c r="J29" s="23" t="s">
        <v>37</v>
      </c>
      <c r="K29" s="2"/>
      <c r="L29" s="2"/>
    </row>
    <row r="30" spans="1:14" x14ac:dyDescent="0.3">
      <c r="A30" s="10">
        <v>9</v>
      </c>
      <c r="B30" s="4"/>
      <c r="C30" s="4"/>
      <c r="D30" s="4"/>
      <c r="E30" s="12">
        <v>2018</v>
      </c>
      <c r="F30" s="4"/>
      <c r="G30" s="13">
        <f t="shared" si="0"/>
        <v>49341000</v>
      </c>
      <c r="H30" s="22" t="s">
        <v>36</v>
      </c>
      <c r="I30" s="13">
        <f t="shared" si="1"/>
        <v>45759000</v>
      </c>
      <c r="J30" s="23" t="s">
        <v>37</v>
      </c>
      <c r="K30" s="2"/>
      <c r="L30" s="2"/>
    </row>
    <row r="31" spans="1:14" x14ac:dyDescent="0.3">
      <c r="A31" s="10"/>
      <c r="B31" s="4"/>
      <c r="C31" s="4"/>
      <c r="D31" s="4"/>
      <c r="E31" s="4"/>
      <c r="F31" s="4"/>
      <c r="G31" s="13"/>
      <c r="H31" s="22"/>
      <c r="I31" s="13"/>
      <c r="J31" s="23"/>
      <c r="K31" s="2"/>
      <c r="L31" s="2"/>
    </row>
    <row r="32" spans="1:14" x14ac:dyDescent="0.3">
      <c r="A32" s="31"/>
      <c r="B32" s="2" t="s">
        <v>128</v>
      </c>
      <c r="C32" s="2"/>
      <c r="D32" s="2"/>
      <c r="E32" s="2"/>
      <c r="F32" s="2"/>
      <c r="G32" s="6"/>
      <c r="H32" s="99"/>
      <c r="I32" s="6"/>
      <c r="J32" s="23"/>
      <c r="K32" s="2"/>
      <c r="L32" s="2"/>
    </row>
    <row r="33" spans="1:12" x14ac:dyDescent="0.3">
      <c r="A33" s="100" t="s">
        <v>3</v>
      </c>
      <c r="B33" s="2"/>
      <c r="C33" s="2"/>
      <c r="D33" s="2"/>
      <c r="E33" s="2"/>
      <c r="F33" s="2"/>
      <c r="G33" s="101" t="s">
        <v>5</v>
      </c>
      <c r="H33" s="99"/>
      <c r="I33" s="20" t="s">
        <v>6</v>
      </c>
      <c r="J33" s="3"/>
      <c r="K33" s="2"/>
      <c r="L33" s="2"/>
    </row>
    <row r="34" spans="1:12" x14ac:dyDescent="0.3">
      <c r="A34" s="31">
        <v>10</v>
      </c>
      <c r="B34" s="2"/>
      <c r="C34" s="2"/>
      <c r="D34" s="2"/>
      <c r="E34" s="3"/>
      <c r="F34" s="102" t="s">
        <v>147</v>
      </c>
      <c r="G34" s="26">
        <v>52707000</v>
      </c>
      <c r="H34" s="99"/>
      <c r="I34" s="23" t="s">
        <v>153</v>
      </c>
      <c r="J34" s="3"/>
      <c r="K34" s="2"/>
      <c r="L34" s="2"/>
    </row>
    <row r="35" spans="1:12" x14ac:dyDescent="0.3">
      <c r="A35" s="31">
        <v>11</v>
      </c>
      <c r="B35" s="2"/>
      <c r="C35" s="2"/>
      <c r="D35" s="2"/>
      <c r="E35" s="2"/>
      <c r="F35" s="102" t="s">
        <v>113</v>
      </c>
      <c r="G35" s="6">
        <v>-7105091</v>
      </c>
      <c r="H35" s="99"/>
      <c r="I35" s="23" t="s">
        <v>177</v>
      </c>
      <c r="J35" s="3"/>
      <c r="K35" s="2"/>
      <c r="L35" s="2"/>
    </row>
    <row r="36" spans="1:12" x14ac:dyDescent="0.3">
      <c r="A36" s="31">
        <v>12</v>
      </c>
      <c r="B36" s="2"/>
      <c r="C36" s="2"/>
      <c r="D36" s="2"/>
      <c r="E36" s="2"/>
      <c r="F36" s="102" t="s">
        <v>114</v>
      </c>
      <c r="G36" s="6">
        <f>G34-G35</f>
        <v>59812091</v>
      </c>
      <c r="H36" s="99"/>
      <c r="I36" s="23" t="str">
        <f>"Line "&amp;A34&amp;" - Line "&amp;A35&amp;""</f>
        <v>Line 10 - Line 11</v>
      </c>
      <c r="J36" s="3"/>
      <c r="K36" s="2"/>
      <c r="L36" s="2"/>
    </row>
    <row r="37" spans="1:12" x14ac:dyDescent="0.3">
      <c r="A37" s="31">
        <v>13</v>
      </c>
      <c r="B37" s="2"/>
      <c r="C37" s="2"/>
      <c r="D37" s="2"/>
      <c r="E37" s="2"/>
      <c r="F37" s="102" t="s">
        <v>115</v>
      </c>
      <c r="G37" s="103">
        <v>4.2451000000000003E-2</v>
      </c>
      <c r="H37" s="3"/>
      <c r="I37" s="23" t="str">
        <f>"27-Allocators, Line 9"</f>
        <v>27-Allocators, Line 9</v>
      </c>
      <c r="J37" s="3"/>
      <c r="K37" s="2"/>
      <c r="L37" s="2"/>
    </row>
    <row r="38" spans="1:12" x14ac:dyDescent="0.3">
      <c r="A38" s="31">
        <v>14</v>
      </c>
      <c r="B38" s="2"/>
      <c r="C38" s="2"/>
      <c r="D38" s="2"/>
      <c r="E38" s="2"/>
      <c r="F38" s="102" t="s">
        <v>116</v>
      </c>
      <c r="G38" s="6">
        <f>G36*G37</f>
        <v>2539083.0750410003</v>
      </c>
      <c r="H38" s="99"/>
      <c r="I38" s="23" t="str">
        <f>"Line "&amp;A36&amp;" * Line "&amp;A37&amp;""</f>
        <v>Line 12 * Line 13</v>
      </c>
      <c r="J38" s="23"/>
      <c r="K38" s="2"/>
      <c r="L38" s="2"/>
    </row>
    <row r="39" spans="1:12" x14ac:dyDescent="0.3">
      <c r="A39" s="4"/>
      <c r="B39" s="4"/>
      <c r="C39" s="4"/>
      <c r="D39" s="4"/>
      <c r="E39" s="4"/>
      <c r="G39" s="4"/>
      <c r="H39" s="4"/>
      <c r="I39" s="4"/>
      <c r="K39" s="4"/>
      <c r="L39" s="4"/>
    </row>
    <row r="40" spans="1:12" x14ac:dyDescent="0.3">
      <c r="A40" s="25" t="s">
        <v>38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3">
      <c r="A41" s="4" t="s">
        <v>159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3">
      <c r="A42" s="14" t="s">
        <v>160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3">
      <c r="A43" s="14" t="s">
        <v>161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3">
      <c r="A44" s="1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3">
      <c r="A45" s="14"/>
      <c r="B45" s="4"/>
      <c r="C45" s="4"/>
      <c r="D45" s="4"/>
      <c r="E45" s="4"/>
      <c r="F45" s="4"/>
      <c r="G45" s="4"/>
      <c r="H45" s="4"/>
      <c r="I45" s="18" t="s">
        <v>75</v>
      </c>
      <c r="J45" s="4"/>
      <c r="K45" s="4"/>
      <c r="L45" s="4"/>
    </row>
    <row r="46" spans="1:12" x14ac:dyDescent="0.3">
      <c r="A46" s="10"/>
      <c r="B46" s="4"/>
      <c r="C46" s="4"/>
      <c r="D46" s="4"/>
      <c r="E46" s="4"/>
      <c r="F46" s="4"/>
      <c r="G46" s="57" t="s">
        <v>30</v>
      </c>
      <c r="H46" s="8" t="s">
        <v>5</v>
      </c>
      <c r="I46" s="8" t="s">
        <v>39</v>
      </c>
      <c r="J46" s="4"/>
      <c r="K46" s="4"/>
      <c r="L46" s="4"/>
    </row>
    <row r="47" spans="1:12" x14ac:dyDescent="0.3">
      <c r="A47" s="10"/>
      <c r="B47" s="4" t="s">
        <v>165</v>
      </c>
      <c r="C47" s="4"/>
      <c r="D47" s="4"/>
      <c r="E47" s="4"/>
      <c r="F47" s="4"/>
      <c r="G47" s="27">
        <v>2012</v>
      </c>
      <c r="H47" s="26">
        <v>52707000</v>
      </c>
      <c r="I47" s="116" t="s">
        <v>168</v>
      </c>
      <c r="J47" s="45"/>
      <c r="K47" s="45"/>
      <c r="L47" s="45"/>
    </row>
    <row r="48" spans="1:12" x14ac:dyDescent="0.3">
      <c r="A48" s="10"/>
      <c r="B48" s="104" t="s">
        <v>84</v>
      </c>
      <c r="C48" s="4"/>
      <c r="D48" s="4"/>
      <c r="E48" s="4"/>
      <c r="F48" s="4"/>
      <c r="G48" s="27">
        <v>2013</v>
      </c>
      <c r="H48" s="26">
        <v>52707000</v>
      </c>
      <c r="I48" s="116" t="s">
        <v>168</v>
      </c>
      <c r="J48" s="45"/>
      <c r="K48" s="45"/>
      <c r="L48" s="45"/>
    </row>
    <row r="49" spans="1:14" x14ac:dyDescent="0.3">
      <c r="A49" s="10"/>
      <c r="B49" s="4"/>
      <c r="C49" s="4"/>
      <c r="D49" s="4"/>
      <c r="E49" s="4"/>
      <c r="F49" s="4"/>
      <c r="G49" s="27">
        <v>2014</v>
      </c>
      <c r="H49" s="26">
        <v>52707000</v>
      </c>
      <c r="I49" s="116" t="s">
        <v>168</v>
      </c>
      <c r="J49" s="45"/>
      <c r="K49" s="45"/>
      <c r="L49" s="45"/>
    </row>
    <row r="50" spans="1:14" x14ac:dyDescent="0.3">
      <c r="A50" s="10"/>
      <c r="B50" s="4"/>
      <c r="C50" s="4"/>
      <c r="D50" s="4"/>
      <c r="E50" s="4"/>
      <c r="F50" s="4"/>
      <c r="G50" s="27">
        <v>2015</v>
      </c>
      <c r="H50" s="26">
        <v>52707000</v>
      </c>
      <c r="I50" s="116" t="s">
        <v>168</v>
      </c>
      <c r="J50" s="45"/>
      <c r="K50" s="45"/>
      <c r="L50" s="45"/>
    </row>
    <row r="51" spans="1:14" x14ac:dyDescent="0.3">
      <c r="A51" s="10"/>
      <c r="B51" s="4"/>
      <c r="C51" s="4"/>
      <c r="D51" s="4"/>
      <c r="E51" s="4"/>
      <c r="F51" s="4"/>
      <c r="G51" s="27" t="s">
        <v>89</v>
      </c>
      <c r="H51" s="26">
        <v>52707000</v>
      </c>
      <c r="I51" s="116" t="s">
        <v>168</v>
      </c>
      <c r="J51" s="45"/>
      <c r="K51" s="45"/>
      <c r="L51" s="45"/>
    </row>
    <row r="52" spans="1:14" x14ac:dyDescent="0.3">
      <c r="A52" s="10"/>
      <c r="B52" s="4"/>
      <c r="C52" s="4"/>
      <c r="D52" s="4"/>
      <c r="E52" s="4"/>
      <c r="F52" s="4"/>
      <c r="G52" s="27" t="s">
        <v>43</v>
      </c>
      <c r="H52" s="47"/>
      <c r="I52" s="46"/>
      <c r="J52" s="45"/>
      <c r="K52" s="45"/>
      <c r="L52" s="45"/>
    </row>
    <row r="53" spans="1:14" x14ac:dyDescent="0.3">
      <c r="A53" s="10"/>
      <c r="B53" s="4"/>
      <c r="C53" s="4"/>
      <c r="D53" s="4"/>
      <c r="E53" s="4"/>
      <c r="F53" s="4"/>
      <c r="G53" s="22"/>
      <c r="H53" s="13"/>
      <c r="I53" s="14"/>
      <c r="J53" s="4"/>
      <c r="K53" s="4"/>
      <c r="L53" s="4"/>
    </row>
    <row r="54" spans="1:14" x14ac:dyDescent="0.3">
      <c r="A54" s="14" t="s">
        <v>166</v>
      </c>
      <c r="B54" s="4"/>
      <c r="C54" s="4"/>
      <c r="D54" s="4"/>
      <c r="E54" s="4"/>
      <c r="F54" s="4"/>
      <c r="G54" s="22"/>
      <c r="H54" s="13"/>
      <c r="I54" s="14"/>
      <c r="J54" s="4"/>
      <c r="K54" s="4"/>
      <c r="L54" s="4"/>
    </row>
    <row r="55" spans="1:14" x14ac:dyDescent="0.3">
      <c r="A55" s="10"/>
      <c r="B55" s="4"/>
      <c r="C55" s="4"/>
      <c r="D55" s="4"/>
      <c r="E55" s="4"/>
      <c r="F55" s="4"/>
      <c r="G55" s="22"/>
      <c r="H55" s="13"/>
      <c r="I55" s="14"/>
      <c r="J55" s="4"/>
      <c r="K55" s="4"/>
      <c r="L55" s="4"/>
    </row>
    <row r="56" spans="1:14" x14ac:dyDescent="0.3">
      <c r="A56" s="10"/>
      <c r="B56" s="4"/>
      <c r="C56" s="4"/>
      <c r="D56" s="4"/>
      <c r="E56" s="4"/>
      <c r="F56" s="4"/>
      <c r="G56" s="105" t="s">
        <v>19</v>
      </c>
      <c r="H56" s="105" t="s">
        <v>20</v>
      </c>
      <c r="I56" s="105" t="s">
        <v>21</v>
      </c>
      <c r="J56" s="105" t="s">
        <v>65</v>
      </c>
      <c r="K56" s="105" t="s">
        <v>68</v>
      </c>
      <c r="L56" s="4"/>
    </row>
    <row r="57" spans="1:14" x14ac:dyDescent="0.3">
      <c r="A57" s="10"/>
      <c r="B57" s="4"/>
      <c r="C57" s="4"/>
      <c r="D57" s="4"/>
      <c r="E57" s="4"/>
      <c r="F57" s="4"/>
      <c r="G57" s="37"/>
      <c r="H57" s="37"/>
      <c r="J57" s="37"/>
      <c r="K57" s="37"/>
      <c r="L57" s="4"/>
    </row>
    <row r="58" spans="1:14" x14ac:dyDescent="0.3">
      <c r="A58" s="14"/>
      <c r="B58" s="4"/>
      <c r="C58" s="4"/>
      <c r="D58" s="4"/>
      <c r="E58" s="4"/>
      <c r="F58" s="4"/>
      <c r="G58" s="4"/>
      <c r="H58" s="4"/>
      <c r="I58" s="105" t="s">
        <v>70</v>
      </c>
      <c r="J58" s="22" t="s">
        <v>71</v>
      </c>
      <c r="K58" s="22" t="s">
        <v>72</v>
      </c>
      <c r="L58" s="4"/>
    </row>
    <row r="59" spans="1:14" x14ac:dyDescent="0.3">
      <c r="B59" s="4"/>
      <c r="C59" s="4"/>
      <c r="D59" s="4"/>
      <c r="E59" s="4"/>
      <c r="F59" s="2"/>
      <c r="G59" s="2"/>
      <c r="H59" s="4"/>
      <c r="I59" s="18" t="s">
        <v>40</v>
      </c>
      <c r="J59" s="106" t="s">
        <v>69</v>
      </c>
      <c r="K59" s="10" t="s">
        <v>40</v>
      </c>
      <c r="L59" s="4"/>
      <c r="N59" s="38"/>
    </row>
    <row r="60" spans="1:14" x14ac:dyDescent="0.3">
      <c r="A60" s="14"/>
      <c r="B60" s="4" t="s">
        <v>13</v>
      </c>
      <c r="C60" s="4"/>
      <c r="D60" s="4"/>
      <c r="E60" s="4"/>
      <c r="F60" s="10"/>
      <c r="G60" s="10" t="s">
        <v>28</v>
      </c>
      <c r="H60" s="10" t="s">
        <v>28</v>
      </c>
      <c r="I60" s="18" t="s">
        <v>41</v>
      </c>
      <c r="J60" s="106" t="s">
        <v>67</v>
      </c>
      <c r="K60" s="10" t="s">
        <v>41</v>
      </c>
      <c r="L60" s="4"/>
    </row>
    <row r="61" spans="1:14" x14ac:dyDescent="0.3">
      <c r="A61" s="14"/>
      <c r="B61" s="4" t="s">
        <v>42</v>
      </c>
      <c r="C61" s="4"/>
      <c r="D61" s="4"/>
      <c r="E61" s="4"/>
      <c r="F61" s="8" t="s">
        <v>30</v>
      </c>
      <c r="G61" s="8" t="s">
        <v>31</v>
      </c>
      <c r="H61" s="8" t="s">
        <v>29</v>
      </c>
      <c r="I61" s="57" t="s">
        <v>29</v>
      </c>
      <c r="J61" s="57" t="s">
        <v>29</v>
      </c>
      <c r="K61" s="8" t="s">
        <v>29</v>
      </c>
      <c r="L61" s="4"/>
    </row>
    <row r="62" spans="1:14" x14ac:dyDescent="0.3">
      <c r="A62" s="14"/>
      <c r="B62" s="4" t="s">
        <v>167</v>
      </c>
      <c r="C62" s="4"/>
      <c r="D62" s="4"/>
      <c r="E62" s="4"/>
      <c r="F62" s="12">
        <v>2012</v>
      </c>
      <c r="G62" s="26">
        <v>51276000</v>
      </c>
      <c r="H62" s="26">
        <f>H47</f>
        <v>52707000</v>
      </c>
      <c r="I62" s="26">
        <v>0</v>
      </c>
      <c r="J62" s="40">
        <f>H62-I62</f>
        <v>52707000</v>
      </c>
      <c r="K62" s="13">
        <f>G62-J62</f>
        <v>-1431000</v>
      </c>
      <c r="L62" s="4"/>
    </row>
    <row r="63" spans="1:14" x14ac:dyDescent="0.3">
      <c r="A63" s="14"/>
      <c r="B63" s="4"/>
      <c r="C63" s="4"/>
      <c r="D63" s="4"/>
      <c r="E63" s="4"/>
      <c r="F63" s="12">
        <v>2013</v>
      </c>
      <c r="G63" s="26">
        <v>33203819</v>
      </c>
      <c r="H63" s="26">
        <f>H48</f>
        <v>52707000</v>
      </c>
      <c r="I63" s="26">
        <v>0</v>
      </c>
      <c r="J63" s="40">
        <f>H63-I63</f>
        <v>52707000</v>
      </c>
      <c r="K63" s="13">
        <f>G63-J63</f>
        <v>-19503181</v>
      </c>
      <c r="L63" s="4"/>
    </row>
    <row r="64" spans="1:14" x14ac:dyDescent="0.3">
      <c r="A64" s="14"/>
      <c r="B64" s="4"/>
      <c r="C64" s="4"/>
      <c r="D64" s="4"/>
      <c r="E64" s="4"/>
      <c r="F64" s="27" t="s">
        <v>43</v>
      </c>
      <c r="G64" s="26"/>
      <c r="H64" s="26"/>
      <c r="I64" s="26"/>
      <c r="J64" s="3"/>
      <c r="K64" s="4"/>
      <c r="L64" s="4"/>
    </row>
    <row r="65" spans="1:12" x14ac:dyDescent="0.3">
      <c r="A65" s="14"/>
      <c r="B65" s="4"/>
      <c r="C65" s="4"/>
      <c r="D65" s="4"/>
      <c r="E65" s="4"/>
      <c r="F65" s="5"/>
      <c r="G65" s="6"/>
      <c r="H65" s="42"/>
      <c r="I65" s="42"/>
      <c r="J65" s="107" t="s">
        <v>135</v>
      </c>
      <c r="K65" s="13">
        <f>SUM(K62:K64)</f>
        <v>-20934181</v>
      </c>
      <c r="L65" s="14" t="s">
        <v>44</v>
      </c>
    </row>
    <row r="66" spans="1:12" x14ac:dyDescent="0.3">
      <c r="A66" s="14"/>
      <c r="B66" s="4"/>
      <c r="C66" s="4"/>
      <c r="D66" s="4"/>
      <c r="E66" s="4"/>
      <c r="F66" s="5"/>
      <c r="G66" s="2"/>
      <c r="H66" s="4"/>
      <c r="I66" s="4"/>
      <c r="J66" s="4"/>
      <c r="K66" s="4"/>
      <c r="L66" s="4"/>
    </row>
    <row r="67" spans="1:12" x14ac:dyDescent="0.3">
      <c r="A67" s="4" t="s">
        <v>171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x14ac:dyDescent="0.3">
      <c r="A68" s="14" t="s">
        <v>170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x14ac:dyDescent="0.3">
      <c r="A69" s="14" t="s">
        <v>45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x14ac:dyDescent="0.3">
      <c r="A70" s="14" t="s">
        <v>46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x14ac:dyDescent="0.3">
      <c r="A71" s="14" t="s">
        <v>172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x14ac:dyDescent="0.3">
      <c r="A72" s="4"/>
      <c r="B72" s="4"/>
      <c r="C72" s="4"/>
      <c r="D72" s="4"/>
      <c r="E72" s="4"/>
      <c r="F72" s="4"/>
      <c r="G72" s="8" t="s">
        <v>5</v>
      </c>
      <c r="H72" s="8" t="s">
        <v>15</v>
      </c>
      <c r="I72" s="4"/>
      <c r="J72" s="4"/>
      <c r="K72" s="4"/>
      <c r="L72" s="4"/>
    </row>
    <row r="73" spans="1:12" x14ac:dyDescent="0.3">
      <c r="A73" s="10" t="s">
        <v>47</v>
      </c>
      <c r="B73" s="4"/>
      <c r="C73" s="4"/>
      <c r="D73" s="4"/>
      <c r="E73" s="4"/>
      <c r="F73" s="28" t="s">
        <v>48</v>
      </c>
      <c r="G73" s="13">
        <f>G80+G81</f>
        <v>32820000</v>
      </c>
      <c r="H73" s="14" t="s">
        <v>49</v>
      </c>
      <c r="I73" s="4"/>
      <c r="J73" s="4"/>
      <c r="K73" s="4"/>
      <c r="L73" s="4"/>
    </row>
    <row r="74" spans="1:12" x14ac:dyDescent="0.3">
      <c r="A74" s="10" t="s">
        <v>50</v>
      </c>
      <c r="B74" s="4"/>
      <c r="C74" s="4"/>
      <c r="D74" s="4"/>
      <c r="E74" s="4"/>
      <c r="F74" s="28" t="s">
        <v>51</v>
      </c>
      <c r="G74" s="29">
        <f>H49+H50</f>
        <v>105414000</v>
      </c>
      <c r="H74" s="14" t="s">
        <v>169</v>
      </c>
      <c r="I74" s="4"/>
      <c r="J74" s="4"/>
      <c r="K74" s="4"/>
      <c r="L74" s="4"/>
    </row>
    <row r="75" spans="1:12" x14ac:dyDescent="0.3">
      <c r="A75" s="10" t="s">
        <v>52</v>
      </c>
      <c r="B75" s="4"/>
      <c r="C75" s="4"/>
      <c r="D75" s="4"/>
      <c r="E75" s="4"/>
      <c r="F75" s="28" t="s">
        <v>173</v>
      </c>
      <c r="G75" s="13">
        <f xml:space="preserve"> G73-G74</f>
        <v>-72594000</v>
      </c>
      <c r="H75" s="14" t="s">
        <v>53</v>
      </c>
      <c r="I75" s="4"/>
      <c r="J75" s="4"/>
      <c r="K75" s="4"/>
      <c r="L75" s="4"/>
    </row>
    <row r="76" spans="1:12" x14ac:dyDescent="0.3">
      <c r="A76" s="10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x14ac:dyDescent="0.3">
      <c r="A77" s="10"/>
      <c r="B77" s="4"/>
      <c r="C77" s="4"/>
      <c r="D77" s="4" t="s">
        <v>54</v>
      </c>
      <c r="E77" s="4"/>
      <c r="F77" s="4"/>
      <c r="G77" s="4"/>
      <c r="H77" s="4"/>
      <c r="I77" s="4"/>
      <c r="J77" s="4"/>
      <c r="K77" s="4"/>
      <c r="L77" s="4"/>
    </row>
    <row r="78" spans="1:12" x14ac:dyDescent="0.3">
      <c r="A78" s="10"/>
      <c r="B78" s="4"/>
      <c r="C78" s="4"/>
      <c r="D78" s="4"/>
      <c r="E78" s="4"/>
      <c r="F78" s="10"/>
      <c r="G78" s="18" t="s">
        <v>162</v>
      </c>
      <c r="H78" s="4"/>
      <c r="I78" s="4"/>
      <c r="J78" s="4"/>
      <c r="K78" s="4"/>
      <c r="L78" s="4"/>
    </row>
    <row r="79" spans="1:12" x14ac:dyDescent="0.3">
      <c r="A79" s="10"/>
      <c r="B79" s="4"/>
      <c r="C79" s="4"/>
      <c r="D79" s="4"/>
      <c r="E79" s="4"/>
      <c r="F79" s="8" t="s">
        <v>30</v>
      </c>
      <c r="G79" s="8" t="s">
        <v>31</v>
      </c>
      <c r="H79" s="4"/>
      <c r="I79" s="4"/>
      <c r="J79" s="4"/>
      <c r="K79" s="4"/>
      <c r="L79" s="4"/>
    </row>
    <row r="80" spans="1:12" x14ac:dyDescent="0.3">
      <c r="A80" s="10" t="s">
        <v>55</v>
      </c>
      <c r="B80" s="4"/>
      <c r="C80" s="4"/>
      <c r="D80" s="4"/>
      <c r="E80" s="4"/>
      <c r="F80" s="12">
        <v>2014</v>
      </c>
      <c r="G80" s="26">
        <v>3362000</v>
      </c>
      <c r="H80" s="4"/>
      <c r="I80" s="4"/>
      <c r="J80" s="4"/>
      <c r="K80" s="4"/>
      <c r="L80" s="4"/>
    </row>
    <row r="81" spans="1:15" x14ac:dyDescent="0.3">
      <c r="A81" s="10" t="s">
        <v>56</v>
      </c>
      <c r="B81" s="4"/>
      <c r="C81" s="4"/>
      <c r="D81" s="4"/>
      <c r="E81" s="4"/>
      <c r="F81" s="12">
        <v>2015</v>
      </c>
      <c r="G81" s="26">
        <v>29458000</v>
      </c>
      <c r="H81" s="4"/>
      <c r="I81" s="4"/>
      <c r="J81" s="4"/>
      <c r="K81" s="4"/>
      <c r="L81" s="4"/>
    </row>
    <row r="82" spans="1:15" x14ac:dyDescent="0.3">
      <c r="A82" s="10" t="s">
        <v>57</v>
      </c>
      <c r="B82" s="4"/>
      <c r="C82" s="4"/>
      <c r="D82" s="4"/>
      <c r="E82" s="4"/>
      <c r="F82" s="12">
        <v>2016</v>
      </c>
      <c r="G82" s="26">
        <v>42379000</v>
      </c>
      <c r="H82" s="4"/>
      <c r="I82" s="4"/>
      <c r="J82" s="4"/>
      <c r="K82" s="4"/>
      <c r="L82" s="4"/>
    </row>
    <row r="83" spans="1:15" x14ac:dyDescent="0.3">
      <c r="A83" s="10" t="s">
        <v>58</v>
      </c>
      <c r="B83" s="4"/>
      <c r="C83" s="4"/>
      <c r="D83" s="4"/>
      <c r="E83" s="4"/>
      <c r="F83" s="12">
        <v>2017</v>
      </c>
      <c r="G83" s="26">
        <v>45557000</v>
      </c>
      <c r="H83" s="4"/>
      <c r="I83" s="4"/>
      <c r="J83" s="4"/>
      <c r="K83" s="4"/>
      <c r="L83" s="4"/>
    </row>
    <row r="84" spans="1:15" x14ac:dyDescent="0.3">
      <c r="A84" s="10" t="s">
        <v>59</v>
      </c>
      <c r="B84" s="4"/>
      <c r="C84" s="4"/>
      <c r="D84" s="4"/>
      <c r="E84" s="4"/>
      <c r="F84" s="12">
        <v>2018</v>
      </c>
      <c r="G84" s="26">
        <v>49341000</v>
      </c>
      <c r="H84" s="4"/>
      <c r="I84" s="4"/>
      <c r="J84" s="4"/>
      <c r="K84" s="4"/>
      <c r="L84" s="4"/>
    </row>
    <row r="85" spans="1:15" x14ac:dyDescent="0.3">
      <c r="A85" s="10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5" x14ac:dyDescent="0.3">
      <c r="A86" s="2"/>
      <c r="B86" s="2" t="s">
        <v>175</v>
      </c>
      <c r="C86" s="2"/>
      <c r="D86" s="2"/>
      <c r="E86" s="2"/>
      <c r="F86" s="2"/>
      <c r="G86" s="2"/>
      <c r="H86" s="30" t="s">
        <v>15</v>
      </c>
      <c r="I86" s="2"/>
      <c r="J86" s="2"/>
      <c r="K86" s="2"/>
      <c r="L86" s="2"/>
    </row>
    <row r="87" spans="1:15" x14ac:dyDescent="0.3">
      <c r="A87" s="31" t="s">
        <v>60</v>
      </c>
      <c r="B87" s="2" t="s">
        <v>61</v>
      </c>
      <c r="C87" s="2"/>
      <c r="D87" s="2"/>
      <c r="E87" s="2"/>
      <c r="F87" s="2"/>
      <c r="G87" s="6">
        <f xml:space="preserve"> (G80+G81)*0.2</f>
        <v>6564000</v>
      </c>
      <c r="H87" s="23" t="s">
        <v>62</v>
      </c>
      <c r="I87" s="2"/>
      <c r="J87" s="2"/>
      <c r="K87" s="2"/>
      <c r="L87" s="2"/>
    </row>
    <row r="88" spans="1:15" x14ac:dyDescent="0.3">
      <c r="A88" s="31"/>
      <c r="B88" s="2"/>
      <c r="C88" s="2"/>
      <c r="D88" s="2"/>
      <c r="E88" s="2"/>
      <c r="F88" s="2"/>
      <c r="G88" s="6"/>
      <c r="H88" s="23"/>
      <c r="I88" s="2"/>
      <c r="J88" s="2"/>
      <c r="K88" s="2"/>
      <c r="L88" s="2"/>
    </row>
    <row r="89" spans="1:15" x14ac:dyDescent="0.3">
      <c r="A89" s="108" t="s">
        <v>130</v>
      </c>
      <c r="B89" s="2"/>
      <c r="C89" s="2"/>
      <c r="D89" s="2"/>
      <c r="E89" s="2"/>
      <c r="F89" s="2"/>
      <c r="G89" s="6"/>
      <c r="H89" s="23"/>
      <c r="I89" s="2"/>
      <c r="J89" s="2"/>
      <c r="K89" s="2"/>
      <c r="L89" s="2"/>
      <c r="M89" s="3"/>
    </row>
    <row r="90" spans="1:15" x14ac:dyDescent="0.3">
      <c r="A90" s="94" t="s">
        <v>129</v>
      </c>
      <c r="B90" s="2"/>
      <c r="C90" s="2"/>
      <c r="D90" s="2"/>
      <c r="E90" s="2"/>
      <c r="F90" s="2"/>
      <c r="G90" s="6"/>
      <c r="H90" s="23"/>
      <c r="I90" s="2"/>
      <c r="J90" s="2"/>
      <c r="K90" s="2"/>
      <c r="L90" s="2"/>
      <c r="M90" s="3"/>
    </row>
    <row r="91" spans="1:15" x14ac:dyDescent="0.3">
      <c r="A91" s="94" t="s">
        <v>131</v>
      </c>
      <c r="B91" s="3"/>
      <c r="C91" s="3"/>
      <c r="D91" s="3"/>
      <c r="E91" s="2"/>
      <c r="F91" s="3"/>
      <c r="G91" s="3"/>
      <c r="H91" s="3"/>
      <c r="I91" s="3"/>
      <c r="J91" s="3"/>
      <c r="K91" s="3"/>
      <c r="L91" s="3"/>
      <c r="M91" s="3"/>
    </row>
    <row r="92" spans="1:15" x14ac:dyDescent="0.3">
      <c r="A92" s="9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5" x14ac:dyDescent="0.3">
      <c r="A93" s="32" t="s">
        <v>63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0"/>
    </row>
    <row r="94" spans="1:15" x14ac:dyDescent="0.3">
      <c r="A94" s="23" t="s">
        <v>81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1"/>
      <c r="O94" s="33"/>
    </row>
    <row r="95" spans="1:15" x14ac:dyDescent="0.3">
      <c r="A95" s="112" t="s">
        <v>82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1"/>
    </row>
    <row r="96" spans="1:15" x14ac:dyDescent="0.3">
      <c r="A96" s="112" t="s">
        <v>86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1"/>
    </row>
    <row r="97" spans="1:13" x14ac:dyDescent="0.3">
      <c r="A97" s="112" t="s">
        <v>83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1"/>
    </row>
    <row r="98" spans="1:13" x14ac:dyDescent="0.3">
      <c r="A98" s="112" t="s">
        <v>174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1"/>
    </row>
    <row r="99" spans="1:13" x14ac:dyDescent="0.3">
      <c r="A99" s="113" t="s">
        <v>87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1"/>
    </row>
    <row r="100" spans="1:13" x14ac:dyDescent="0.3">
      <c r="A100" s="112" t="s">
        <v>91</v>
      </c>
      <c r="B100" s="24"/>
      <c r="C100" s="114"/>
      <c r="D100" s="114"/>
      <c r="E100" s="114"/>
      <c r="F100" s="114"/>
      <c r="G100" s="114"/>
      <c r="H100" s="114"/>
      <c r="I100" s="114"/>
      <c r="J100" s="114"/>
      <c r="K100" s="114"/>
      <c r="L100" s="109"/>
      <c r="M100" s="111"/>
    </row>
    <row r="101" spans="1:13" x14ac:dyDescent="0.3">
      <c r="A101" s="112" t="s">
        <v>85</v>
      </c>
      <c r="B101" s="24"/>
      <c r="C101" s="114"/>
      <c r="D101" s="114"/>
      <c r="E101" s="114"/>
      <c r="F101" s="114"/>
      <c r="G101" s="114"/>
      <c r="H101" s="114"/>
      <c r="I101" s="114"/>
      <c r="J101" s="114"/>
      <c r="K101" s="114"/>
      <c r="L101" s="109"/>
      <c r="M101" s="111"/>
    </row>
    <row r="102" spans="1:13" x14ac:dyDescent="0.3">
      <c r="A102" s="23" t="s">
        <v>150</v>
      </c>
      <c r="B102" s="24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1"/>
    </row>
    <row r="103" spans="1:13" x14ac:dyDescent="0.3">
      <c r="A103" s="112" t="s">
        <v>80</v>
      </c>
      <c r="B103" s="24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1"/>
    </row>
    <row r="104" spans="1:13" x14ac:dyDescent="0.3">
      <c r="A104" s="112" t="s">
        <v>132</v>
      </c>
      <c r="B104" s="24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1"/>
    </row>
    <row r="105" spans="1:13" x14ac:dyDescent="0.3">
      <c r="A105" s="112" t="s">
        <v>73</v>
      </c>
      <c r="B105" s="114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1"/>
    </row>
    <row r="106" spans="1:13" x14ac:dyDescent="0.3">
      <c r="A106" s="112" t="s">
        <v>74</v>
      </c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1"/>
    </row>
    <row r="107" spans="1:13" x14ac:dyDescent="0.3">
      <c r="A107" s="112" t="s">
        <v>151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1"/>
    </row>
    <row r="108" spans="1:13" x14ac:dyDescent="0.3">
      <c r="A108" s="115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</row>
    <row r="109" spans="1:13" x14ac:dyDescent="0.3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3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3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3">
      <c r="B112" s="3"/>
    </row>
    <row r="113" spans="2:2" x14ac:dyDescent="0.3">
      <c r="B113" s="3"/>
    </row>
    <row r="114" spans="2:2" x14ac:dyDescent="0.3">
      <c r="B114" s="3"/>
    </row>
  </sheetData>
  <pageMargins left="0.7" right="0.7" top="0.75" bottom="0.75" header="0.3" footer="0.3"/>
  <pageSetup scale="60" orientation="portrait" verticalDpi="1200" r:id="rId1"/>
  <headerFooter>
    <oddHeader>&amp;CAttachment 3
Proposed Revised Formula Spreadsheet with TO9 Inputs
Schedule 35 Clean</oddHeader>
  </headerFooter>
  <rowBreaks count="1" manualBreakCount="1">
    <brk id="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8"/>
  <sheetViews>
    <sheetView zoomScaleNormal="100" workbookViewId="0">
      <selection activeCell="J24" sqref="J24"/>
    </sheetView>
  </sheetViews>
  <sheetFormatPr defaultRowHeight="14.4" x14ac:dyDescent="0.3"/>
  <cols>
    <col min="1" max="2" width="4.6640625" customWidth="1"/>
    <col min="3" max="3" width="18.6640625" customWidth="1"/>
    <col min="4" max="4" width="10.33203125" bestFit="1" customWidth="1"/>
    <col min="5" max="6" width="15.6640625" customWidth="1"/>
    <col min="7" max="7" width="4.88671875" customWidth="1"/>
    <col min="8" max="8" width="24.6640625" customWidth="1"/>
    <col min="9" max="9" width="4.5546875" customWidth="1"/>
    <col min="10" max="10" width="15.6640625" customWidth="1"/>
  </cols>
  <sheetData>
    <row r="1" spans="1:10" x14ac:dyDescent="0.3">
      <c r="A1" s="56" t="s">
        <v>108</v>
      </c>
    </row>
    <row r="2" spans="1:10" x14ac:dyDescent="0.3">
      <c r="A2" s="56"/>
    </row>
    <row r="3" spans="1:10" x14ac:dyDescent="0.3">
      <c r="A3" s="56"/>
      <c r="B3" s="33" t="s">
        <v>109</v>
      </c>
    </row>
    <row r="4" spans="1:10" x14ac:dyDescent="0.3">
      <c r="A4" s="56"/>
      <c r="C4" t="s">
        <v>110</v>
      </c>
    </row>
    <row r="5" spans="1:10" x14ac:dyDescent="0.3">
      <c r="C5" t="s">
        <v>152</v>
      </c>
      <c r="H5" s="3"/>
    </row>
    <row r="6" spans="1:10" x14ac:dyDescent="0.3">
      <c r="A6" s="61"/>
      <c r="B6" s="62"/>
      <c r="C6" s="3"/>
      <c r="D6" s="3"/>
      <c r="E6" s="3"/>
      <c r="F6" s="3"/>
      <c r="G6" s="3"/>
      <c r="H6" s="3" t="s">
        <v>118</v>
      </c>
      <c r="I6" s="3"/>
      <c r="J6" s="3"/>
    </row>
    <row r="7" spans="1:10" x14ac:dyDescent="0.3">
      <c r="A7" s="61"/>
      <c r="B7" s="64" t="s">
        <v>92</v>
      </c>
      <c r="D7" s="3"/>
      <c r="E7" s="3"/>
      <c r="F7" s="3"/>
      <c r="G7" s="3"/>
      <c r="H7" s="3"/>
      <c r="I7" s="3"/>
      <c r="J7" s="3"/>
    </row>
    <row r="8" spans="1:10" x14ac:dyDescent="0.3">
      <c r="A8" s="61">
        <v>26</v>
      </c>
      <c r="B8" s="62"/>
      <c r="C8" s="3" t="s">
        <v>93</v>
      </c>
      <c r="D8" s="3"/>
      <c r="E8" s="3"/>
      <c r="F8" s="3"/>
      <c r="G8" s="3"/>
      <c r="H8" s="3" t="s">
        <v>118</v>
      </c>
      <c r="I8" s="3"/>
      <c r="J8" s="40">
        <v>75950311.891515434</v>
      </c>
    </row>
    <row r="9" spans="1:10" x14ac:dyDescent="0.3">
      <c r="A9" s="61">
        <f t="shared" ref="A9:A20" si="0">A8+1</f>
        <v>27</v>
      </c>
      <c r="B9" s="62"/>
      <c r="C9" s="2" t="s">
        <v>94</v>
      </c>
      <c r="D9" s="3"/>
      <c r="E9" s="3"/>
      <c r="F9" s="3"/>
      <c r="G9" s="3"/>
      <c r="H9" s="3" t="s">
        <v>119</v>
      </c>
      <c r="I9" s="3"/>
      <c r="J9" s="40">
        <v>40749001.710942134</v>
      </c>
    </row>
    <row r="10" spans="1:10" x14ac:dyDescent="0.3">
      <c r="A10" s="122" t="s">
        <v>111</v>
      </c>
      <c r="B10" s="62"/>
      <c r="C10" s="117" t="s">
        <v>112</v>
      </c>
      <c r="D10" s="118"/>
      <c r="E10" s="3"/>
      <c r="F10" s="3"/>
      <c r="G10" s="3"/>
      <c r="H10" s="118" t="s">
        <v>117</v>
      </c>
      <c r="I10" s="3"/>
      <c r="J10" s="119">
        <v>2539083</v>
      </c>
    </row>
    <row r="11" spans="1:10" x14ac:dyDescent="0.3">
      <c r="A11" s="61">
        <f>A9+1</f>
        <v>28</v>
      </c>
      <c r="B11" s="62"/>
      <c r="C11" s="3" t="s">
        <v>95</v>
      </c>
      <c r="D11" s="3"/>
      <c r="E11" s="3"/>
      <c r="F11" s="3"/>
      <c r="G11" s="3"/>
      <c r="H11" s="3" t="s">
        <v>120</v>
      </c>
      <c r="I11" s="3"/>
      <c r="J11" s="40">
        <v>1897885</v>
      </c>
    </row>
    <row r="12" spans="1:10" x14ac:dyDescent="0.3">
      <c r="A12" s="61">
        <f t="shared" si="0"/>
        <v>29</v>
      </c>
      <c r="B12" s="62"/>
      <c r="C12" s="2" t="s">
        <v>96</v>
      </c>
      <c r="D12" s="3"/>
      <c r="E12" s="3"/>
      <c r="F12" s="3"/>
      <c r="G12" s="3"/>
      <c r="H12" s="3" t="s">
        <v>121</v>
      </c>
      <c r="I12" s="3"/>
      <c r="J12" s="40">
        <v>140350209.87598822</v>
      </c>
    </row>
    <row r="13" spans="1:10" x14ac:dyDescent="0.3">
      <c r="A13" s="61">
        <f t="shared" si="0"/>
        <v>30</v>
      </c>
      <c r="B13" s="62"/>
      <c r="C13" s="2" t="s">
        <v>97</v>
      </c>
      <c r="D13" s="3"/>
      <c r="E13" s="3"/>
      <c r="F13" s="3"/>
      <c r="G13" s="3"/>
      <c r="H13" s="3" t="s">
        <v>122</v>
      </c>
      <c r="I13" s="3"/>
      <c r="J13" s="40">
        <v>0</v>
      </c>
    </row>
    <row r="14" spans="1:10" x14ac:dyDescent="0.3">
      <c r="A14" s="61">
        <f t="shared" si="0"/>
        <v>31</v>
      </c>
      <c r="B14" s="62"/>
      <c r="C14" s="2" t="s">
        <v>98</v>
      </c>
      <c r="D14" s="3"/>
      <c r="E14" s="3"/>
      <c r="F14" s="3"/>
      <c r="G14" s="3"/>
      <c r="H14" s="3" t="s">
        <v>123</v>
      </c>
      <c r="I14" s="3"/>
      <c r="J14" s="40">
        <v>39811694.291338205</v>
      </c>
    </row>
    <row r="15" spans="1:10" x14ac:dyDescent="0.3">
      <c r="A15" s="61">
        <f t="shared" si="0"/>
        <v>32</v>
      </c>
      <c r="B15" s="62"/>
      <c r="C15" s="3" t="s">
        <v>99</v>
      </c>
      <c r="D15" s="3"/>
      <c r="E15" s="3"/>
      <c r="F15" s="3"/>
      <c r="G15" s="2"/>
      <c r="H15" s="3" t="s">
        <v>124</v>
      </c>
      <c r="I15" s="3"/>
      <c r="J15" s="40">
        <v>-45826067.143195026</v>
      </c>
    </row>
    <row r="16" spans="1:10" x14ac:dyDescent="0.3">
      <c r="A16" s="61">
        <f t="shared" si="0"/>
        <v>33</v>
      </c>
      <c r="B16" s="62"/>
      <c r="C16" s="3" t="s">
        <v>100</v>
      </c>
      <c r="D16" s="3"/>
      <c r="E16" s="3"/>
      <c r="F16" s="3"/>
      <c r="G16" s="3"/>
      <c r="H16" s="3" t="str">
        <f>"Line 19"</f>
        <v>Line 19</v>
      </c>
      <c r="I16" s="3"/>
      <c r="J16" s="40">
        <v>332535096.45500684</v>
      </c>
    </row>
    <row r="17" spans="1:10" x14ac:dyDescent="0.3">
      <c r="A17" s="61">
        <f t="shared" si="0"/>
        <v>34</v>
      </c>
      <c r="B17" s="62"/>
      <c r="C17" s="3" t="s">
        <v>101</v>
      </c>
      <c r="D17" s="3"/>
      <c r="E17" s="3"/>
      <c r="F17" s="3"/>
      <c r="G17" s="3"/>
      <c r="H17" s="3" t="s">
        <v>107</v>
      </c>
      <c r="I17" s="3"/>
      <c r="J17" s="6">
        <v>160809877.3513779</v>
      </c>
    </row>
    <row r="18" spans="1:10" x14ac:dyDescent="0.3">
      <c r="A18" s="61">
        <f t="shared" si="0"/>
        <v>35</v>
      </c>
      <c r="B18" s="62"/>
      <c r="C18" s="2" t="s">
        <v>102</v>
      </c>
      <c r="D18" s="3"/>
      <c r="E18" s="3"/>
      <c r="F18" s="3"/>
      <c r="G18" s="3"/>
      <c r="H18" s="3" t="s">
        <v>125</v>
      </c>
      <c r="I18" s="3"/>
      <c r="J18" s="6">
        <v>0</v>
      </c>
    </row>
    <row r="19" spans="1:10" x14ac:dyDescent="0.3">
      <c r="A19" s="61">
        <f t="shared" si="0"/>
        <v>36</v>
      </c>
      <c r="B19" s="62"/>
      <c r="C19" s="65" t="s">
        <v>103</v>
      </c>
      <c r="D19" s="66"/>
      <c r="E19" s="3"/>
      <c r="F19" s="3"/>
      <c r="G19" s="3"/>
      <c r="H19" s="3" t="s">
        <v>126</v>
      </c>
      <c r="I19" s="3"/>
      <c r="J19" s="63">
        <v>0</v>
      </c>
    </row>
    <row r="20" spans="1:10" x14ac:dyDescent="0.3">
      <c r="A20" s="61">
        <f t="shared" si="0"/>
        <v>37</v>
      </c>
      <c r="B20" s="62"/>
      <c r="C20" s="2" t="s">
        <v>104</v>
      </c>
      <c r="D20" s="3"/>
      <c r="E20" s="3"/>
      <c r="F20" s="3"/>
      <c r="G20" s="3"/>
      <c r="H20" s="3" t="str">
        <f>"Sum Line "&amp;A8&amp;" to Line "&amp;A19&amp;""</f>
        <v>Sum Line 26 to Line 36</v>
      </c>
      <c r="I20" s="3"/>
      <c r="J20" s="40">
        <f>SUM(J8:J19)</f>
        <v>748817092.43297362</v>
      </c>
    </row>
    <row r="21" spans="1:10" x14ac:dyDescent="0.3">
      <c r="A21" s="61"/>
      <c r="B21" s="62"/>
      <c r="C21" s="3"/>
      <c r="D21" s="3"/>
      <c r="E21" s="3"/>
      <c r="F21" s="3"/>
      <c r="G21" s="3"/>
      <c r="H21" s="3"/>
      <c r="I21" s="3"/>
      <c r="J21" s="40"/>
    </row>
    <row r="22" spans="1:10" x14ac:dyDescent="0.3">
      <c r="A22" s="61">
        <f>A20+1</f>
        <v>38</v>
      </c>
      <c r="B22" s="62"/>
      <c r="C22" s="2" t="s">
        <v>105</v>
      </c>
      <c r="D22" s="3"/>
      <c r="E22" s="3"/>
      <c r="F22" s="3"/>
      <c r="G22" s="3"/>
      <c r="H22" s="60" t="s">
        <v>127</v>
      </c>
      <c r="I22" s="3"/>
      <c r="J22" s="40">
        <f>'[1]15-IncentiveAdder'!G59</f>
        <v>25791447.386164598</v>
      </c>
    </row>
    <row r="23" spans="1:10" x14ac:dyDescent="0.3">
      <c r="A23" s="61"/>
      <c r="B23" s="62"/>
      <c r="C23" s="2"/>
      <c r="D23" s="3"/>
      <c r="E23" s="3"/>
      <c r="F23" s="3"/>
      <c r="G23" s="3"/>
      <c r="H23" s="3"/>
      <c r="I23" s="3"/>
      <c r="J23" s="40"/>
    </row>
    <row r="24" spans="1:10" x14ac:dyDescent="0.3">
      <c r="A24" s="61">
        <f>A22+1</f>
        <v>39</v>
      </c>
      <c r="B24" s="62"/>
      <c r="C24" s="2" t="s">
        <v>106</v>
      </c>
      <c r="D24" s="3"/>
      <c r="E24" s="3"/>
      <c r="F24" s="3"/>
      <c r="G24" s="3"/>
      <c r="H24" s="3" t="str">
        <f>"Line "&amp;A20&amp;" + Line "&amp;A22&amp;""</f>
        <v>Line 37 + Line 38</v>
      </c>
      <c r="I24" s="3"/>
      <c r="J24" s="40">
        <f>J20+J22</f>
        <v>774608539.81913817</v>
      </c>
    </row>
    <row r="25" spans="1:10" x14ac:dyDescent="0.3">
      <c r="A25" s="18"/>
      <c r="C25" s="68"/>
      <c r="D25" s="69"/>
      <c r="E25" s="40"/>
      <c r="F25" s="40"/>
      <c r="G25" s="67"/>
      <c r="H25" s="60"/>
    </row>
    <row r="26" spans="1:10" x14ac:dyDescent="0.3">
      <c r="A26" s="18"/>
      <c r="C26" s="68"/>
      <c r="D26" s="69"/>
      <c r="E26" s="40"/>
      <c r="F26" s="40"/>
      <c r="G26" s="67"/>
    </row>
    <row r="27" spans="1:10" x14ac:dyDescent="0.3">
      <c r="A27" s="18"/>
      <c r="C27" s="73"/>
      <c r="D27" s="69"/>
      <c r="E27" s="40"/>
      <c r="F27" s="40"/>
      <c r="G27" s="67"/>
      <c r="H27" s="60"/>
    </row>
    <row r="28" spans="1:10" x14ac:dyDescent="0.3">
      <c r="A28" s="18"/>
      <c r="C28" s="68"/>
      <c r="D28" s="69"/>
      <c r="E28" s="40"/>
      <c r="F28" s="40"/>
      <c r="G28" s="67"/>
      <c r="H28" s="60"/>
    </row>
    <row r="29" spans="1:10" x14ac:dyDescent="0.3">
      <c r="A29" s="18"/>
      <c r="C29" s="68"/>
      <c r="D29" s="69"/>
      <c r="E29" s="40"/>
      <c r="F29" s="40"/>
      <c r="G29" s="67"/>
      <c r="H29" s="60"/>
    </row>
    <row r="30" spans="1:10" x14ac:dyDescent="0.3">
      <c r="A30" s="18"/>
      <c r="C30" s="73"/>
      <c r="D30" s="69"/>
      <c r="E30" s="40"/>
      <c r="F30" s="40"/>
      <c r="G30" s="67"/>
      <c r="H30" s="60"/>
    </row>
    <row r="31" spans="1:10" x14ac:dyDescent="0.3">
      <c r="A31" s="18"/>
      <c r="C31" s="68"/>
      <c r="D31" s="69"/>
      <c r="E31" s="40"/>
      <c r="F31" s="40"/>
      <c r="G31" s="67"/>
      <c r="H31" s="60"/>
    </row>
    <row r="32" spans="1:10" x14ac:dyDescent="0.3">
      <c r="A32" s="18"/>
      <c r="C32" s="68"/>
      <c r="D32" s="69"/>
      <c r="E32" s="40"/>
      <c r="F32" s="40"/>
      <c r="G32" s="67"/>
      <c r="H32" s="60"/>
    </row>
    <row r="33" spans="1:8" x14ac:dyDescent="0.3">
      <c r="A33" s="18"/>
      <c r="C33" s="73"/>
      <c r="D33" s="69"/>
      <c r="E33" s="40"/>
      <c r="F33" s="40"/>
      <c r="G33" s="67"/>
      <c r="H33" s="60"/>
    </row>
    <row r="34" spans="1:8" x14ac:dyDescent="0.3">
      <c r="A34" s="18"/>
      <c r="C34" s="73"/>
      <c r="D34" s="69"/>
      <c r="E34" s="40"/>
      <c r="F34" s="40"/>
      <c r="G34" s="67"/>
      <c r="H34" s="60"/>
    </row>
    <row r="35" spans="1:8" x14ac:dyDescent="0.3">
      <c r="A35" s="18"/>
      <c r="C35" s="68"/>
      <c r="D35" s="69"/>
      <c r="E35" s="40"/>
      <c r="F35" s="40"/>
      <c r="G35" s="67"/>
      <c r="H35" s="71"/>
    </row>
    <row r="36" spans="1:8" x14ac:dyDescent="0.3">
      <c r="A36" s="18"/>
      <c r="E36" s="3"/>
      <c r="F36" s="3"/>
      <c r="G36" s="3"/>
      <c r="H36" s="60"/>
    </row>
    <row r="37" spans="1:8" x14ac:dyDescent="0.3">
      <c r="A37" s="18"/>
      <c r="C37" s="68"/>
      <c r="D37" s="69"/>
      <c r="E37" s="3"/>
      <c r="F37" s="74"/>
      <c r="G37" s="67"/>
      <c r="H37" s="75"/>
    </row>
    <row r="38" spans="1:8" x14ac:dyDescent="0.3">
      <c r="A38" s="18"/>
      <c r="B38" s="56"/>
      <c r="C38" s="68"/>
      <c r="D38" s="69"/>
      <c r="E38" s="3"/>
      <c r="F38" s="74"/>
      <c r="G38" s="67"/>
      <c r="H38" s="75"/>
    </row>
    <row r="39" spans="1:8" x14ac:dyDescent="0.3">
      <c r="A39" s="7"/>
      <c r="B39" s="56"/>
      <c r="C39" s="68"/>
      <c r="D39" s="69"/>
      <c r="E39" s="3"/>
      <c r="F39" s="74"/>
      <c r="G39" s="67"/>
      <c r="H39" s="75"/>
    </row>
    <row r="40" spans="1:8" x14ac:dyDescent="0.3">
      <c r="A40" s="18"/>
      <c r="C40" s="68"/>
      <c r="D40" s="76"/>
      <c r="E40" s="40"/>
      <c r="F40" s="77"/>
      <c r="G40" s="67"/>
      <c r="H40" s="75"/>
    </row>
    <row r="41" spans="1:8" x14ac:dyDescent="0.3">
      <c r="A41" s="18"/>
      <c r="C41" s="68"/>
      <c r="D41" s="59"/>
      <c r="E41" s="40"/>
      <c r="F41" s="77"/>
      <c r="G41" s="67"/>
      <c r="H41" s="75"/>
    </row>
    <row r="42" spans="1:8" x14ac:dyDescent="0.3">
      <c r="A42" s="18"/>
      <c r="C42" s="68"/>
      <c r="D42" s="59"/>
      <c r="E42" s="71"/>
      <c r="F42" s="78"/>
      <c r="G42" s="67"/>
      <c r="H42" s="75"/>
    </row>
    <row r="43" spans="1:8" x14ac:dyDescent="0.3">
      <c r="A43" s="18"/>
      <c r="C43" s="68"/>
      <c r="D43" s="76"/>
      <c r="E43" s="60"/>
      <c r="F43" s="75"/>
      <c r="G43" s="67"/>
      <c r="H43" s="75"/>
    </row>
    <row r="44" spans="1:8" x14ac:dyDescent="0.3">
      <c r="A44" s="18"/>
      <c r="C44" s="68"/>
      <c r="D44" s="69"/>
      <c r="F44" s="75"/>
      <c r="G44" s="67"/>
      <c r="H44" s="75"/>
    </row>
    <row r="45" spans="1:8" x14ac:dyDescent="0.3">
      <c r="A45" s="18"/>
    </row>
    <row r="46" spans="1:8" x14ac:dyDescent="0.3">
      <c r="A46" s="18"/>
    </row>
    <row r="47" spans="1:8" x14ac:dyDescent="0.3">
      <c r="A47" s="18"/>
    </row>
    <row r="48" spans="1:8" x14ac:dyDescent="0.3">
      <c r="A48" s="18"/>
      <c r="B48" s="56"/>
    </row>
    <row r="49" spans="1:10" x14ac:dyDescent="0.3">
      <c r="A49" s="18"/>
      <c r="B49" s="4"/>
    </row>
    <row r="50" spans="1:10" x14ac:dyDescent="0.3">
      <c r="A50" s="18"/>
      <c r="B50" s="4"/>
    </row>
    <row r="51" spans="1:10" x14ac:dyDescent="0.3">
      <c r="A51" s="18"/>
      <c r="B51" s="4"/>
    </row>
    <row r="52" spans="1:10" x14ac:dyDescent="0.3">
      <c r="A52" s="18"/>
    </row>
    <row r="53" spans="1:10" x14ac:dyDescent="0.3">
      <c r="A53" s="18"/>
      <c r="B53" s="56"/>
    </row>
    <row r="54" spans="1:10" x14ac:dyDescent="0.3">
      <c r="A54" s="18"/>
    </row>
    <row r="55" spans="1:10" x14ac:dyDescent="0.3">
      <c r="A55" s="7"/>
      <c r="C55" s="72"/>
      <c r="D55" s="57"/>
      <c r="G55" s="3"/>
      <c r="H55" s="3"/>
      <c r="I55" s="3"/>
      <c r="J55" s="3"/>
    </row>
    <row r="56" spans="1:10" x14ac:dyDescent="0.3">
      <c r="A56" s="18"/>
      <c r="C56" s="73"/>
      <c r="D56" s="79"/>
      <c r="F56" s="80"/>
      <c r="G56" s="3"/>
      <c r="H56" s="3"/>
      <c r="I56" s="3"/>
      <c r="J56" s="3"/>
    </row>
    <row r="57" spans="1:10" x14ac:dyDescent="0.3">
      <c r="A57" s="18"/>
      <c r="C57" s="68"/>
      <c r="D57" s="79"/>
      <c r="F57" s="80"/>
      <c r="G57" s="3"/>
      <c r="H57" s="3"/>
      <c r="I57" s="3"/>
      <c r="J57" s="3"/>
    </row>
    <row r="58" spans="1:10" x14ac:dyDescent="0.3">
      <c r="A58" s="18"/>
      <c r="C58" s="68"/>
      <c r="D58" s="79"/>
      <c r="F58" s="80"/>
      <c r="G58" s="3"/>
      <c r="H58" s="3"/>
      <c r="I58" s="3"/>
      <c r="J58" s="3"/>
    </row>
    <row r="59" spans="1:10" x14ac:dyDescent="0.3">
      <c r="A59" s="18"/>
      <c r="C59" s="73"/>
      <c r="D59" s="79"/>
      <c r="F59" s="80"/>
      <c r="G59" s="3"/>
      <c r="H59" s="3"/>
      <c r="I59" s="3"/>
      <c r="J59" s="3"/>
    </row>
    <row r="60" spans="1:10" x14ac:dyDescent="0.3">
      <c r="A60" s="18"/>
      <c r="C60" s="68"/>
      <c r="D60" s="79"/>
      <c r="F60" s="80"/>
      <c r="G60" s="3"/>
      <c r="H60" s="3"/>
      <c r="I60" s="3"/>
      <c r="J60" s="3"/>
    </row>
    <row r="61" spans="1:10" x14ac:dyDescent="0.3">
      <c r="A61" s="18"/>
      <c r="C61" s="68"/>
      <c r="D61" s="79"/>
      <c r="F61" s="80"/>
      <c r="G61" s="3"/>
      <c r="H61" s="3"/>
      <c r="I61" s="3"/>
      <c r="J61" s="3"/>
    </row>
    <row r="62" spans="1:10" x14ac:dyDescent="0.3">
      <c r="A62" s="18"/>
      <c r="C62" s="73"/>
      <c r="D62" s="79"/>
      <c r="F62" s="80"/>
      <c r="G62" s="3"/>
      <c r="H62" s="3"/>
      <c r="I62" s="3"/>
      <c r="J62" s="3"/>
    </row>
    <row r="63" spans="1:10" x14ac:dyDescent="0.3">
      <c r="A63" s="18"/>
      <c r="C63" s="68"/>
      <c r="D63" s="79"/>
      <c r="F63" s="80"/>
      <c r="G63" s="3"/>
      <c r="H63" s="3"/>
      <c r="I63" s="3"/>
      <c r="J63" s="3"/>
    </row>
    <row r="64" spans="1:10" x14ac:dyDescent="0.3">
      <c r="A64" s="18"/>
      <c r="C64" s="68"/>
      <c r="D64" s="79"/>
      <c r="F64" s="80"/>
      <c r="G64" s="3"/>
      <c r="H64" s="3"/>
      <c r="I64" s="3"/>
      <c r="J64" s="3"/>
    </row>
    <row r="65" spans="1:10" x14ac:dyDescent="0.3">
      <c r="A65" s="18"/>
      <c r="C65" s="73"/>
      <c r="D65" s="79"/>
      <c r="F65" s="80"/>
      <c r="G65" s="3"/>
      <c r="H65" s="3"/>
      <c r="I65" s="3"/>
      <c r="J65" s="3"/>
    </row>
    <row r="66" spans="1:10" x14ac:dyDescent="0.3">
      <c r="A66" s="18"/>
      <c r="C66" s="73"/>
      <c r="D66" s="79"/>
      <c r="F66" s="80"/>
    </row>
    <row r="67" spans="1:10" x14ac:dyDescent="0.3">
      <c r="A67" s="18"/>
      <c r="C67" s="68"/>
      <c r="D67" s="81"/>
      <c r="F67" s="82"/>
    </row>
    <row r="68" spans="1:10" x14ac:dyDescent="0.3">
      <c r="A68" s="18"/>
      <c r="C68" s="70"/>
      <c r="D68" s="79"/>
    </row>
  </sheetData>
  <pageMargins left="0.7" right="0.7" top="0.75" bottom="0.75" header="0.3" footer="0.3"/>
  <pageSetup scale="70" orientation="portrait" cellComments="asDisplayed" verticalDpi="1200" r:id="rId1"/>
  <headerFooter>
    <oddHeader>&amp;CAttachment 3
Proposed Revised Formula Spreadsheet with TO9 Inputs
Schedule 4 Redline (Comments Included)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zoomScaleNormal="100" workbookViewId="0"/>
  </sheetViews>
  <sheetFormatPr defaultRowHeight="14.4" x14ac:dyDescent="0.3"/>
  <cols>
    <col min="1" max="2" width="4.6640625" customWidth="1"/>
    <col min="3" max="3" width="18.6640625" customWidth="1"/>
    <col min="4" max="4" width="10.33203125" bestFit="1" customWidth="1"/>
    <col min="5" max="6" width="15.6640625" customWidth="1"/>
    <col min="7" max="7" width="4.88671875" customWidth="1"/>
    <col min="8" max="8" width="24.6640625" customWidth="1"/>
    <col min="9" max="9" width="4.5546875" customWidth="1"/>
    <col min="10" max="10" width="15.6640625" customWidth="1"/>
  </cols>
  <sheetData>
    <row r="1" spans="1:10" x14ac:dyDescent="0.3">
      <c r="A1" s="56" t="s">
        <v>108</v>
      </c>
    </row>
    <row r="2" spans="1:10" x14ac:dyDescent="0.3">
      <c r="A2" s="56"/>
    </row>
    <row r="3" spans="1:10" x14ac:dyDescent="0.3">
      <c r="A3" s="56"/>
      <c r="B3" s="33" t="s">
        <v>109</v>
      </c>
    </row>
    <row r="4" spans="1:10" x14ac:dyDescent="0.3">
      <c r="A4" s="56"/>
      <c r="C4" t="s">
        <v>110</v>
      </c>
    </row>
    <row r="5" spans="1:10" x14ac:dyDescent="0.3">
      <c r="C5" t="s">
        <v>152</v>
      </c>
      <c r="H5" s="3"/>
    </row>
    <row r="6" spans="1:10" x14ac:dyDescent="0.3">
      <c r="A6" s="61"/>
      <c r="B6" s="62"/>
      <c r="C6" s="3"/>
      <c r="D6" s="3"/>
      <c r="E6" s="3"/>
      <c r="F6" s="3"/>
      <c r="G6" s="3"/>
      <c r="H6" s="3" t="s">
        <v>118</v>
      </c>
      <c r="I6" s="3"/>
      <c r="J6" s="3"/>
    </row>
    <row r="7" spans="1:10" x14ac:dyDescent="0.3">
      <c r="A7" s="61"/>
      <c r="B7" s="64" t="s">
        <v>92</v>
      </c>
      <c r="D7" s="3"/>
      <c r="E7" s="3"/>
      <c r="F7" s="3"/>
      <c r="G7" s="3"/>
      <c r="H7" s="3"/>
      <c r="I7" s="3"/>
      <c r="J7" s="3"/>
    </row>
    <row r="8" spans="1:10" x14ac:dyDescent="0.3">
      <c r="A8" s="61">
        <v>26</v>
      </c>
      <c r="B8" s="62"/>
      <c r="C8" s="3" t="s">
        <v>93</v>
      </c>
      <c r="D8" s="3"/>
      <c r="E8" s="3"/>
      <c r="F8" s="3"/>
      <c r="G8" s="3"/>
      <c r="H8" s="3" t="s">
        <v>118</v>
      </c>
      <c r="I8" s="3"/>
      <c r="J8" s="40">
        <v>75950311.891515434</v>
      </c>
    </row>
    <row r="9" spans="1:10" x14ac:dyDescent="0.3">
      <c r="A9" s="61">
        <f t="shared" ref="A9:A20" si="0">A8+1</f>
        <v>27</v>
      </c>
      <c r="B9" s="62"/>
      <c r="C9" s="2" t="s">
        <v>94</v>
      </c>
      <c r="D9" s="3"/>
      <c r="E9" s="3"/>
      <c r="F9" s="3"/>
      <c r="G9" s="3"/>
      <c r="H9" s="3" t="s">
        <v>119</v>
      </c>
      <c r="I9" s="3"/>
      <c r="J9" s="40">
        <v>40749001.710942134</v>
      </c>
    </row>
    <row r="10" spans="1:10" x14ac:dyDescent="0.3">
      <c r="A10" s="61" t="s">
        <v>111</v>
      </c>
      <c r="B10" s="62"/>
      <c r="C10" s="2" t="s">
        <v>112</v>
      </c>
      <c r="D10" s="120"/>
      <c r="E10" s="120"/>
      <c r="F10" s="120"/>
      <c r="G10" s="120"/>
      <c r="H10" s="120" t="s">
        <v>117</v>
      </c>
      <c r="I10" s="120"/>
      <c r="J10" s="121">
        <v>2539083</v>
      </c>
    </row>
    <row r="11" spans="1:10" x14ac:dyDescent="0.3">
      <c r="A11" s="61">
        <f>A9+1</f>
        <v>28</v>
      </c>
      <c r="B11" s="62"/>
      <c r="C11" s="3" t="s">
        <v>95</v>
      </c>
      <c r="D11" s="3"/>
      <c r="E11" s="3"/>
      <c r="F11" s="3"/>
      <c r="G11" s="3"/>
      <c r="H11" s="3" t="s">
        <v>120</v>
      </c>
      <c r="I11" s="3"/>
      <c r="J11" s="40">
        <v>1897885</v>
      </c>
    </row>
    <row r="12" spans="1:10" x14ac:dyDescent="0.3">
      <c r="A12" s="61">
        <f t="shared" si="0"/>
        <v>29</v>
      </c>
      <c r="B12" s="62"/>
      <c r="C12" s="2" t="s">
        <v>96</v>
      </c>
      <c r="D12" s="3"/>
      <c r="E12" s="3"/>
      <c r="F12" s="3"/>
      <c r="G12" s="3"/>
      <c r="H12" s="3" t="s">
        <v>121</v>
      </c>
      <c r="I12" s="3"/>
      <c r="J12" s="40">
        <v>140350209.87598822</v>
      </c>
    </row>
    <row r="13" spans="1:10" x14ac:dyDescent="0.3">
      <c r="A13" s="61">
        <f t="shared" si="0"/>
        <v>30</v>
      </c>
      <c r="B13" s="62"/>
      <c r="C13" s="2" t="s">
        <v>97</v>
      </c>
      <c r="D13" s="3"/>
      <c r="E13" s="3"/>
      <c r="F13" s="3"/>
      <c r="G13" s="3"/>
      <c r="H13" s="3" t="s">
        <v>122</v>
      </c>
      <c r="I13" s="3"/>
      <c r="J13" s="40">
        <v>0</v>
      </c>
    </row>
    <row r="14" spans="1:10" x14ac:dyDescent="0.3">
      <c r="A14" s="61">
        <f t="shared" si="0"/>
        <v>31</v>
      </c>
      <c r="B14" s="62"/>
      <c r="C14" s="2" t="s">
        <v>98</v>
      </c>
      <c r="D14" s="3"/>
      <c r="E14" s="3"/>
      <c r="F14" s="3"/>
      <c r="G14" s="3"/>
      <c r="H14" s="3" t="s">
        <v>123</v>
      </c>
      <c r="I14" s="3"/>
      <c r="J14" s="40">
        <v>39811694.291338205</v>
      </c>
    </row>
    <row r="15" spans="1:10" x14ac:dyDescent="0.3">
      <c r="A15" s="61">
        <f t="shared" si="0"/>
        <v>32</v>
      </c>
      <c r="B15" s="62"/>
      <c r="C15" s="3" t="s">
        <v>99</v>
      </c>
      <c r="D15" s="3"/>
      <c r="E15" s="3"/>
      <c r="F15" s="3"/>
      <c r="G15" s="2"/>
      <c r="H15" s="3" t="s">
        <v>124</v>
      </c>
      <c r="I15" s="3"/>
      <c r="J15" s="40">
        <v>-45826067.143195026</v>
      </c>
    </row>
    <row r="16" spans="1:10" x14ac:dyDescent="0.3">
      <c r="A16" s="61">
        <f t="shared" si="0"/>
        <v>33</v>
      </c>
      <c r="B16" s="62"/>
      <c r="C16" s="3" t="s">
        <v>100</v>
      </c>
      <c r="D16" s="3"/>
      <c r="E16" s="3"/>
      <c r="F16" s="3"/>
      <c r="G16" s="3"/>
      <c r="H16" s="3" t="str">
        <f>"Line 19"</f>
        <v>Line 19</v>
      </c>
      <c r="I16" s="3"/>
      <c r="J16" s="40">
        <v>332535096.45500684</v>
      </c>
    </row>
    <row r="17" spans="1:10" x14ac:dyDescent="0.3">
      <c r="A17" s="61">
        <f t="shared" si="0"/>
        <v>34</v>
      </c>
      <c r="B17" s="62"/>
      <c r="C17" s="3" t="s">
        <v>101</v>
      </c>
      <c r="D17" s="3"/>
      <c r="E17" s="3"/>
      <c r="F17" s="3"/>
      <c r="G17" s="3"/>
      <c r="H17" s="3" t="s">
        <v>107</v>
      </c>
      <c r="I17" s="3"/>
      <c r="J17" s="6">
        <v>160809877.3513779</v>
      </c>
    </row>
    <row r="18" spans="1:10" x14ac:dyDescent="0.3">
      <c r="A18" s="61">
        <f t="shared" si="0"/>
        <v>35</v>
      </c>
      <c r="B18" s="62"/>
      <c r="C18" s="2" t="s">
        <v>102</v>
      </c>
      <c r="D18" s="3"/>
      <c r="E18" s="3"/>
      <c r="F18" s="3"/>
      <c r="G18" s="3"/>
      <c r="H18" s="3" t="s">
        <v>125</v>
      </c>
      <c r="I18" s="3"/>
      <c r="J18" s="6">
        <v>0</v>
      </c>
    </row>
    <row r="19" spans="1:10" x14ac:dyDescent="0.3">
      <c r="A19" s="61">
        <f t="shared" si="0"/>
        <v>36</v>
      </c>
      <c r="B19" s="62"/>
      <c r="C19" s="65" t="s">
        <v>103</v>
      </c>
      <c r="D19" s="66"/>
      <c r="E19" s="3"/>
      <c r="F19" s="3"/>
      <c r="G19" s="3"/>
      <c r="H19" s="3" t="s">
        <v>126</v>
      </c>
      <c r="I19" s="3"/>
      <c r="J19" s="63">
        <v>0</v>
      </c>
    </row>
    <row r="20" spans="1:10" x14ac:dyDescent="0.3">
      <c r="A20" s="61">
        <f t="shared" si="0"/>
        <v>37</v>
      </c>
      <c r="B20" s="62"/>
      <c r="C20" s="2" t="s">
        <v>104</v>
      </c>
      <c r="D20" s="3"/>
      <c r="E20" s="3"/>
      <c r="F20" s="3"/>
      <c r="G20" s="3"/>
      <c r="H20" s="3" t="str">
        <f>"Sum Line "&amp;A8&amp;" to Line "&amp;A19&amp;""</f>
        <v>Sum Line 26 to Line 36</v>
      </c>
      <c r="I20" s="3"/>
      <c r="J20" s="40">
        <f>SUM(J8:J19)</f>
        <v>748817092.43297362</v>
      </c>
    </row>
    <row r="21" spans="1:10" x14ac:dyDescent="0.3">
      <c r="A21" s="61"/>
      <c r="B21" s="62"/>
      <c r="C21" s="3"/>
      <c r="D21" s="3"/>
      <c r="E21" s="3"/>
      <c r="F21" s="3"/>
      <c r="G21" s="3"/>
      <c r="H21" s="3"/>
      <c r="I21" s="3"/>
      <c r="J21" s="40"/>
    </row>
    <row r="22" spans="1:10" x14ac:dyDescent="0.3">
      <c r="A22" s="61">
        <f>A20+1</f>
        <v>38</v>
      </c>
      <c r="B22" s="62"/>
      <c r="C22" s="2" t="s">
        <v>105</v>
      </c>
      <c r="D22" s="3"/>
      <c r="E22" s="3"/>
      <c r="F22" s="3"/>
      <c r="G22" s="3"/>
      <c r="H22" s="60" t="s">
        <v>127</v>
      </c>
      <c r="I22" s="3"/>
      <c r="J22" s="40">
        <f>'[1]15-IncentiveAdder'!G59</f>
        <v>25791447.386164598</v>
      </c>
    </row>
    <row r="23" spans="1:10" x14ac:dyDescent="0.3">
      <c r="A23" s="61"/>
      <c r="B23" s="62"/>
      <c r="C23" s="2"/>
      <c r="D23" s="3"/>
      <c r="E23" s="3"/>
      <c r="F23" s="3"/>
      <c r="G23" s="3"/>
      <c r="H23" s="3"/>
      <c r="I23" s="3"/>
      <c r="J23" s="40"/>
    </row>
    <row r="24" spans="1:10" x14ac:dyDescent="0.3">
      <c r="A24" s="61">
        <f>A22+1</f>
        <v>39</v>
      </c>
      <c r="B24" s="62"/>
      <c r="C24" s="2" t="s">
        <v>106</v>
      </c>
      <c r="D24" s="3"/>
      <c r="E24" s="3"/>
      <c r="F24" s="3"/>
      <c r="G24" s="3"/>
      <c r="H24" s="3" t="str">
        <f>"Line "&amp;A20&amp;" + Line "&amp;A22&amp;""</f>
        <v>Line 37 + Line 38</v>
      </c>
      <c r="I24" s="3"/>
      <c r="J24" s="40">
        <f>J20+J22</f>
        <v>774608539.81913817</v>
      </c>
    </row>
    <row r="25" spans="1:10" x14ac:dyDescent="0.3">
      <c r="A25" s="18"/>
      <c r="C25" s="68"/>
      <c r="D25" s="69"/>
      <c r="E25" s="40"/>
      <c r="F25" s="40"/>
      <c r="G25" s="67"/>
      <c r="H25" s="60"/>
    </row>
    <row r="26" spans="1:10" x14ac:dyDescent="0.3">
      <c r="A26" s="18"/>
      <c r="C26" s="68"/>
      <c r="D26" s="69"/>
      <c r="E26" s="40"/>
      <c r="F26" s="40"/>
      <c r="G26" s="67"/>
    </row>
    <row r="27" spans="1:10" x14ac:dyDescent="0.3">
      <c r="A27" s="18"/>
      <c r="C27" s="73"/>
      <c r="D27" s="69"/>
      <c r="E27" s="40"/>
      <c r="F27" s="40"/>
      <c r="G27" s="67"/>
      <c r="H27" s="60"/>
    </row>
    <row r="28" spans="1:10" x14ac:dyDescent="0.3">
      <c r="A28" s="18"/>
      <c r="C28" s="68"/>
      <c r="D28" s="69"/>
      <c r="E28" s="40"/>
      <c r="F28" s="40"/>
      <c r="G28" s="67"/>
      <c r="H28" s="60"/>
    </row>
    <row r="29" spans="1:10" x14ac:dyDescent="0.3">
      <c r="A29" s="18"/>
      <c r="C29" s="68"/>
      <c r="D29" s="69"/>
      <c r="E29" s="40"/>
      <c r="F29" s="40"/>
      <c r="G29" s="67"/>
      <c r="H29" s="60"/>
    </row>
    <row r="30" spans="1:10" x14ac:dyDescent="0.3">
      <c r="A30" s="18"/>
      <c r="C30" s="73"/>
      <c r="D30" s="69"/>
      <c r="E30" s="40"/>
      <c r="F30" s="40"/>
      <c r="G30" s="67"/>
      <c r="H30" s="60"/>
    </row>
    <row r="31" spans="1:10" x14ac:dyDescent="0.3">
      <c r="A31" s="18"/>
      <c r="C31" s="68"/>
      <c r="D31" s="69"/>
      <c r="E31" s="40"/>
      <c r="F31" s="40"/>
      <c r="G31" s="67"/>
      <c r="H31" s="60"/>
    </row>
    <row r="32" spans="1:10" x14ac:dyDescent="0.3">
      <c r="A32" s="18"/>
      <c r="C32" s="68"/>
      <c r="D32" s="69"/>
      <c r="E32" s="40"/>
      <c r="F32" s="40"/>
      <c r="G32" s="67"/>
      <c r="H32" s="60"/>
    </row>
    <row r="33" spans="1:8" x14ac:dyDescent="0.3">
      <c r="A33" s="18"/>
      <c r="C33" s="73"/>
      <c r="D33" s="69"/>
      <c r="E33" s="40"/>
      <c r="F33" s="40"/>
      <c r="G33" s="67"/>
      <c r="H33" s="60"/>
    </row>
    <row r="34" spans="1:8" x14ac:dyDescent="0.3">
      <c r="A34" s="18"/>
      <c r="C34" s="73"/>
      <c r="D34" s="69"/>
      <c r="E34" s="40"/>
      <c r="F34" s="40"/>
      <c r="G34" s="67"/>
      <c r="H34" s="60"/>
    </row>
    <row r="35" spans="1:8" x14ac:dyDescent="0.3">
      <c r="A35" s="18"/>
      <c r="C35" s="68"/>
      <c r="D35" s="69"/>
      <c r="E35" s="40"/>
      <c r="F35" s="40"/>
      <c r="G35" s="67"/>
      <c r="H35" s="71"/>
    </row>
    <row r="36" spans="1:8" x14ac:dyDescent="0.3">
      <c r="A36" s="18"/>
      <c r="E36" s="3"/>
      <c r="F36" s="3"/>
      <c r="G36" s="3"/>
      <c r="H36" s="60"/>
    </row>
    <row r="37" spans="1:8" x14ac:dyDescent="0.3">
      <c r="A37" s="18"/>
      <c r="C37" s="68"/>
      <c r="D37" s="69"/>
      <c r="E37" s="3"/>
      <c r="F37" s="74"/>
      <c r="G37" s="67"/>
      <c r="H37" s="75"/>
    </row>
    <row r="38" spans="1:8" x14ac:dyDescent="0.3">
      <c r="A38" s="18"/>
      <c r="B38" s="56"/>
      <c r="C38" s="68"/>
      <c r="D38" s="69"/>
      <c r="E38" s="3"/>
      <c r="F38" s="74"/>
      <c r="G38" s="67"/>
      <c r="H38" s="75"/>
    </row>
    <row r="39" spans="1:8" x14ac:dyDescent="0.3">
      <c r="A39" s="7"/>
      <c r="B39" s="56"/>
      <c r="C39" s="68"/>
      <c r="D39" s="69"/>
      <c r="E39" s="3"/>
      <c r="F39" s="74"/>
      <c r="G39" s="67"/>
      <c r="H39" s="75"/>
    </row>
    <row r="40" spans="1:8" x14ac:dyDescent="0.3">
      <c r="A40" s="18"/>
      <c r="C40" s="68"/>
      <c r="D40" s="76"/>
      <c r="E40" s="40"/>
      <c r="F40" s="77"/>
      <c r="G40" s="67"/>
      <c r="H40" s="75"/>
    </row>
    <row r="41" spans="1:8" x14ac:dyDescent="0.3">
      <c r="A41" s="18"/>
      <c r="C41" s="68"/>
      <c r="D41" s="59"/>
      <c r="E41" s="40"/>
      <c r="F41" s="77"/>
      <c r="G41" s="67"/>
      <c r="H41" s="75"/>
    </row>
    <row r="42" spans="1:8" x14ac:dyDescent="0.3">
      <c r="A42" s="18"/>
      <c r="C42" s="68"/>
      <c r="D42" s="59"/>
      <c r="E42" s="71"/>
      <c r="F42" s="78"/>
      <c r="G42" s="67"/>
      <c r="H42" s="75"/>
    </row>
    <row r="43" spans="1:8" x14ac:dyDescent="0.3">
      <c r="A43" s="18"/>
      <c r="C43" s="68"/>
      <c r="D43" s="76"/>
      <c r="E43" s="60"/>
      <c r="F43" s="75"/>
      <c r="G43" s="67"/>
      <c r="H43" s="75"/>
    </row>
    <row r="44" spans="1:8" x14ac:dyDescent="0.3">
      <c r="A44" s="18"/>
      <c r="C44" s="68"/>
      <c r="D44" s="69"/>
      <c r="F44" s="75"/>
      <c r="G44" s="67"/>
      <c r="H44" s="75"/>
    </row>
    <row r="45" spans="1:8" x14ac:dyDescent="0.3">
      <c r="A45" s="18"/>
    </row>
    <row r="46" spans="1:8" x14ac:dyDescent="0.3">
      <c r="A46" s="18"/>
    </row>
    <row r="47" spans="1:8" x14ac:dyDescent="0.3">
      <c r="A47" s="18"/>
    </row>
    <row r="48" spans="1:8" x14ac:dyDescent="0.3">
      <c r="A48" s="18"/>
      <c r="B48" s="56"/>
    </row>
    <row r="49" spans="1:10" x14ac:dyDescent="0.3">
      <c r="A49" s="18"/>
      <c r="B49" s="4"/>
    </row>
    <row r="50" spans="1:10" x14ac:dyDescent="0.3">
      <c r="A50" s="18"/>
      <c r="B50" s="4"/>
    </row>
    <row r="51" spans="1:10" x14ac:dyDescent="0.3">
      <c r="A51" s="18"/>
      <c r="B51" s="4"/>
    </row>
    <row r="52" spans="1:10" x14ac:dyDescent="0.3">
      <c r="A52" s="18"/>
    </row>
    <row r="53" spans="1:10" x14ac:dyDescent="0.3">
      <c r="A53" s="18"/>
      <c r="B53" s="56"/>
    </row>
    <row r="54" spans="1:10" x14ac:dyDescent="0.3">
      <c r="A54" s="18"/>
    </row>
    <row r="55" spans="1:10" x14ac:dyDescent="0.3">
      <c r="A55" s="7"/>
      <c r="C55" s="72"/>
      <c r="D55" s="57"/>
      <c r="G55" s="3"/>
      <c r="H55" s="3"/>
      <c r="I55" s="3"/>
      <c r="J55" s="3"/>
    </row>
    <row r="56" spans="1:10" x14ac:dyDescent="0.3">
      <c r="A56" s="18"/>
      <c r="C56" s="73"/>
      <c r="D56" s="79"/>
      <c r="F56" s="80"/>
      <c r="G56" s="3"/>
      <c r="H56" s="3"/>
      <c r="I56" s="3"/>
      <c r="J56" s="3"/>
    </row>
    <row r="57" spans="1:10" x14ac:dyDescent="0.3">
      <c r="A57" s="18"/>
      <c r="C57" s="68"/>
      <c r="D57" s="79"/>
      <c r="F57" s="80"/>
      <c r="G57" s="3"/>
      <c r="H57" s="3"/>
      <c r="I57" s="3"/>
      <c r="J57" s="3"/>
    </row>
    <row r="58" spans="1:10" x14ac:dyDescent="0.3">
      <c r="A58" s="18"/>
      <c r="C58" s="68"/>
      <c r="D58" s="79"/>
      <c r="F58" s="80"/>
      <c r="G58" s="3"/>
      <c r="H58" s="3"/>
      <c r="I58" s="3"/>
      <c r="J58" s="3"/>
    </row>
    <row r="59" spans="1:10" x14ac:dyDescent="0.3">
      <c r="A59" s="18"/>
      <c r="C59" s="73"/>
      <c r="D59" s="79"/>
      <c r="F59" s="80"/>
      <c r="G59" s="3"/>
      <c r="H59" s="3"/>
      <c r="I59" s="3"/>
      <c r="J59" s="3"/>
    </row>
    <row r="60" spans="1:10" x14ac:dyDescent="0.3">
      <c r="A60" s="18"/>
      <c r="C60" s="68"/>
      <c r="D60" s="79"/>
      <c r="F60" s="80"/>
      <c r="G60" s="3"/>
      <c r="H60" s="3"/>
      <c r="I60" s="3"/>
      <c r="J60" s="3"/>
    </row>
    <row r="61" spans="1:10" x14ac:dyDescent="0.3">
      <c r="A61" s="18"/>
      <c r="C61" s="68"/>
      <c r="D61" s="79"/>
      <c r="F61" s="80"/>
      <c r="G61" s="3"/>
      <c r="H61" s="3"/>
      <c r="I61" s="3"/>
      <c r="J61" s="3"/>
    </row>
    <row r="62" spans="1:10" x14ac:dyDescent="0.3">
      <c r="A62" s="18"/>
      <c r="C62" s="73"/>
      <c r="D62" s="79"/>
      <c r="F62" s="80"/>
      <c r="G62" s="3"/>
      <c r="H62" s="3"/>
      <c r="I62" s="3"/>
      <c r="J62" s="3"/>
    </row>
    <row r="63" spans="1:10" x14ac:dyDescent="0.3">
      <c r="A63" s="18"/>
      <c r="C63" s="68"/>
      <c r="D63" s="79"/>
      <c r="F63" s="80"/>
      <c r="G63" s="3"/>
      <c r="H63" s="3"/>
      <c r="I63" s="3"/>
      <c r="J63" s="3"/>
    </row>
    <row r="64" spans="1:10" x14ac:dyDescent="0.3">
      <c r="A64" s="18"/>
      <c r="C64" s="68"/>
      <c r="D64" s="79"/>
      <c r="F64" s="80"/>
      <c r="G64" s="3"/>
      <c r="H64" s="3"/>
      <c r="I64" s="3"/>
      <c r="J64" s="3"/>
    </row>
    <row r="65" spans="1:10" x14ac:dyDescent="0.3">
      <c r="A65" s="18"/>
      <c r="C65" s="73"/>
      <c r="D65" s="79"/>
      <c r="F65" s="80"/>
      <c r="G65" s="3"/>
      <c r="H65" s="3"/>
      <c r="I65" s="3"/>
      <c r="J65" s="3"/>
    </row>
    <row r="66" spans="1:10" x14ac:dyDescent="0.3">
      <c r="A66" s="18"/>
      <c r="C66" s="73"/>
      <c r="D66" s="79"/>
      <c r="F66" s="80"/>
    </row>
    <row r="67" spans="1:10" x14ac:dyDescent="0.3">
      <c r="A67" s="18"/>
      <c r="C67" s="68"/>
      <c r="D67" s="81"/>
      <c r="F67" s="82"/>
    </row>
    <row r="68" spans="1:10" x14ac:dyDescent="0.3">
      <c r="A68" s="18"/>
      <c r="C68" s="70"/>
      <c r="D68" s="79"/>
    </row>
  </sheetData>
  <pageMargins left="0.7" right="0.7" top="0.75" bottom="0.75" header="0.3" footer="0.3"/>
  <pageSetup scale="70" orientation="portrait" verticalDpi="1200" r:id="rId1"/>
  <headerFooter>
    <oddHeader>&amp;CAttachment 3
Proposed Revised Formula Spreadsheet with TO9 Inputs
Schedule 4 Clean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Header</vt:lpstr>
      <vt:lpstr>Rev Sch 35 TO9 Redline</vt:lpstr>
      <vt:lpstr>Rev Sch 35 TO9 Clean</vt:lpstr>
      <vt:lpstr>Rev Sch 4 Redline</vt:lpstr>
      <vt:lpstr>Rev Sch 4 Clean</vt:lpstr>
      <vt:lpstr>Header!Print_Area</vt:lpstr>
      <vt:lpstr>'Rev Sch 35 TO9 Clean'!Print_Area</vt:lpstr>
      <vt:lpstr>'Rev Sch 35 TO9 Redline'!Print_Area</vt:lpstr>
      <vt:lpstr>'Rev Sch 4 Redline'!Print_Area</vt:lpstr>
    </vt:vector>
  </TitlesOfParts>
  <Company>Southern California Edison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Hansen, Berton J</dc:creator>
  <cp:lastModifiedBy>Hansen, Berton J</cp:lastModifiedBy>
  <cp:lastPrinted>2014-09-04T23:24:51Z</cp:lastPrinted>
  <dcterms:created xsi:type="dcterms:W3CDTF">2014-01-27T17:58:33Z</dcterms:created>
  <dcterms:modified xsi:type="dcterms:W3CDTF">2014-09-04T23:25:56Z</dcterms:modified>
</cp:coreProperties>
</file>