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25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.sharepoint.com/teams/PS3/CO/RFO_Documents/RA RFO (2018)/04_Solicitation_Documents/04.01_Pro_Formas/Exhibit I – Offer Form (SCE Sells)/"/>
    </mc:Choice>
  </mc:AlternateContent>
  <xr:revisionPtr revIDLastSave="0" documentId="11_74F6AB07E9356B89297960469366DDCC968F9DA1" xr6:coauthVersionLast="36" xr6:coauthVersionMax="36" xr10:uidLastSave="{00000000-0000-0000-0000-000000000000}"/>
  <workbookProtection workbookAlgorithmName="SHA-512" workbookHashValue="IDdX5mgRrk1yqhlfi44xkJBx1GUDCayHMmHlMGpPty4l0Oag64+MQbq2Dxi30do+q1ClwFdBN33Y8DNQ14nc7Q==" workbookSaltValue="P9sGoUubd+E5UZFTjttqZw==" workbookSpinCount="100000" lockStructure="1"/>
  <bookViews>
    <workbookView xWindow="2340" yWindow="3210" windowWidth="15480" windowHeight="4815" tabRatio="781" xr2:uid="{00000000-000D-0000-FFFF-FFFF00000000}"/>
  </bookViews>
  <sheets>
    <sheet name="Instructions" sheetId="17" r:id="rId1"/>
    <sheet name="Front Page" sheetId="1" r:id="rId2"/>
    <sheet name="RA Offers" sheetId="37" r:id="rId3"/>
    <sheet name="Import Capability Transf Offers" sheetId="46" r:id="rId4"/>
    <sheet name="1.7" sheetId="45" r:id="rId5"/>
  </sheets>
  <calcPr calcId="179020" calcCompleted="0"/>
</workbook>
</file>

<file path=xl/calcChain.xml><?xml version="1.0" encoding="utf-8"?>
<calcChain xmlns="http://schemas.openxmlformats.org/spreadsheetml/2006/main">
  <c r="BI66" i="46" l="1"/>
  <c r="BH66" i="46"/>
  <c r="BG66" i="46"/>
  <c r="BF66" i="46"/>
  <c r="BE66" i="46"/>
  <c r="BD66" i="46"/>
  <c r="BC66" i="46"/>
  <c r="BB66" i="46"/>
  <c r="BA66" i="46"/>
  <c r="AZ66" i="46"/>
  <c r="AY66" i="46"/>
  <c r="AX66" i="46"/>
  <c r="AL66" i="46"/>
  <c r="AM66" i="46"/>
  <c r="AN66" i="46"/>
  <c r="AO66" i="46"/>
  <c r="AP66" i="46"/>
  <c r="AQ66" i="46"/>
  <c r="AR66" i="46"/>
  <c r="AS66" i="46"/>
  <c r="AT66" i="46"/>
  <c r="AU66" i="46"/>
  <c r="AV66" i="46"/>
  <c r="AW66" i="46"/>
  <c r="AE66" i="46"/>
  <c r="AD66" i="46"/>
  <c r="AC66" i="46"/>
  <c r="AB66" i="46"/>
  <c r="AA66" i="46"/>
  <c r="D66" i="46"/>
  <c r="G66" i="46"/>
  <c r="BI65" i="46"/>
  <c r="BH65" i="46"/>
  <c r="BG65" i="46"/>
  <c r="BF65" i="46"/>
  <c r="BE65" i="46"/>
  <c r="BD65" i="46"/>
  <c r="BC65" i="46"/>
  <c r="BB65" i="46"/>
  <c r="BA65" i="46"/>
  <c r="AZ65" i="46"/>
  <c r="AY65" i="46"/>
  <c r="AX65" i="46"/>
  <c r="AL65" i="46"/>
  <c r="AM65" i="46"/>
  <c r="AN65" i="46"/>
  <c r="AO65" i="46"/>
  <c r="AP65" i="46"/>
  <c r="AQ65" i="46"/>
  <c r="AR65" i="46"/>
  <c r="AS65" i="46"/>
  <c r="AT65" i="46"/>
  <c r="AU65" i="46"/>
  <c r="AV65" i="46"/>
  <c r="AW65" i="46"/>
  <c r="AE65" i="46"/>
  <c r="AC65" i="46"/>
  <c r="AB65" i="46"/>
  <c r="AA65" i="46"/>
  <c r="D65" i="46"/>
  <c r="G65" i="46"/>
  <c r="A65" i="46"/>
  <c r="BI64" i="46"/>
  <c r="BH64" i="46"/>
  <c r="BG64" i="46"/>
  <c r="BF64" i="46"/>
  <c r="BE64" i="46"/>
  <c r="BD64" i="46"/>
  <c r="BC64" i="46"/>
  <c r="BB64" i="46"/>
  <c r="BA64" i="46"/>
  <c r="AZ64" i="46"/>
  <c r="AY64" i="46"/>
  <c r="AX64" i="46"/>
  <c r="AL64" i="46"/>
  <c r="AM64" i="46"/>
  <c r="AN64" i="46"/>
  <c r="AO64" i="46"/>
  <c r="AP64" i="46"/>
  <c r="AQ64" i="46"/>
  <c r="AR64" i="46"/>
  <c r="AS64" i="46"/>
  <c r="AT64" i="46"/>
  <c r="AU64" i="46"/>
  <c r="AV64" i="46"/>
  <c r="AW64" i="46"/>
  <c r="AE64" i="46"/>
  <c r="AJ64" i="46"/>
  <c r="AD64" i="46"/>
  <c r="AC64" i="46"/>
  <c r="AB64" i="46"/>
  <c r="AA64" i="46"/>
  <c r="D64" i="46"/>
  <c r="G64" i="46"/>
  <c r="A64" i="46"/>
  <c r="BI63" i="46"/>
  <c r="BH63" i="46"/>
  <c r="BG63" i="46"/>
  <c r="BF63" i="46"/>
  <c r="BE63" i="46"/>
  <c r="BD63" i="46"/>
  <c r="BC63" i="46"/>
  <c r="BB63" i="46"/>
  <c r="BA63" i="46"/>
  <c r="AZ63" i="46"/>
  <c r="AY63" i="46"/>
  <c r="AX63" i="46"/>
  <c r="AL63" i="46"/>
  <c r="AM63" i="46"/>
  <c r="AN63" i="46"/>
  <c r="AO63" i="46"/>
  <c r="AP63" i="46"/>
  <c r="AQ63" i="46"/>
  <c r="AR63" i="46"/>
  <c r="AS63" i="46"/>
  <c r="AT63" i="46"/>
  <c r="AU63" i="46"/>
  <c r="AV63" i="46"/>
  <c r="AW63" i="46"/>
  <c r="AE63" i="46"/>
  <c r="AJ63" i="46"/>
  <c r="AD63" i="46"/>
  <c r="AC63" i="46"/>
  <c r="AB63" i="46"/>
  <c r="AA63" i="46"/>
  <c r="D63" i="46"/>
  <c r="G63" i="46"/>
  <c r="A63" i="46"/>
  <c r="BI62" i="46"/>
  <c r="BH62" i="46"/>
  <c r="BG62" i="46"/>
  <c r="BF62" i="46"/>
  <c r="BE62" i="46"/>
  <c r="BD62" i="46"/>
  <c r="BC62" i="46"/>
  <c r="BB62" i="46"/>
  <c r="BA62" i="46"/>
  <c r="AZ62" i="46"/>
  <c r="AY62" i="46"/>
  <c r="AX62" i="46"/>
  <c r="AL62" i="46"/>
  <c r="AM62" i="46"/>
  <c r="AN62" i="46"/>
  <c r="AO62" i="46"/>
  <c r="AP62" i="46"/>
  <c r="AQ62" i="46"/>
  <c r="AR62" i="46"/>
  <c r="AS62" i="46"/>
  <c r="AT62" i="46"/>
  <c r="AU62" i="46"/>
  <c r="AV62" i="46"/>
  <c r="AW62" i="46"/>
  <c r="AE62" i="46"/>
  <c r="AD62" i="46"/>
  <c r="AC62" i="46"/>
  <c r="AB62" i="46"/>
  <c r="AA62" i="46"/>
  <c r="D62" i="46"/>
  <c r="G62" i="46"/>
  <c r="BI61" i="46"/>
  <c r="BH61" i="46"/>
  <c r="BG61" i="46"/>
  <c r="BF61" i="46"/>
  <c r="BE61" i="46"/>
  <c r="BD61" i="46"/>
  <c r="BC61" i="46"/>
  <c r="BB61" i="46"/>
  <c r="BA61" i="46"/>
  <c r="AZ61" i="46"/>
  <c r="AY61" i="46"/>
  <c r="AX61" i="46"/>
  <c r="AL61" i="46"/>
  <c r="AM61" i="46"/>
  <c r="AN61" i="46"/>
  <c r="AO61" i="46"/>
  <c r="AP61" i="46"/>
  <c r="AQ61" i="46"/>
  <c r="AR61" i="46"/>
  <c r="AS61" i="46"/>
  <c r="AT61" i="46"/>
  <c r="AU61" i="46"/>
  <c r="AV61" i="46"/>
  <c r="AW61" i="46"/>
  <c r="AE61" i="46"/>
  <c r="AJ61" i="46"/>
  <c r="AD61" i="46"/>
  <c r="AC61" i="46"/>
  <c r="AB61" i="46"/>
  <c r="AA61" i="46"/>
  <c r="AI7" i="46"/>
  <c r="E61" i="46"/>
  <c r="B61" i="46"/>
  <c r="AI61" i="46"/>
  <c r="D61" i="46"/>
  <c r="G61" i="46"/>
  <c r="A61" i="46"/>
  <c r="BI60" i="46"/>
  <c r="BH60" i="46"/>
  <c r="BG60" i="46"/>
  <c r="BF60" i="46"/>
  <c r="BE60" i="46"/>
  <c r="BD60" i="46"/>
  <c r="BC60" i="46"/>
  <c r="BB60" i="46"/>
  <c r="BA60" i="46"/>
  <c r="AZ60" i="46"/>
  <c r="AY60" i="46"/>
  <c r="AX60" i="46"/>
  <c r="F60" i="46"/>
  <c r="AL60" i="46"/>
  <c r="AM60" i="46"/>
  <c r="AN60" i="46"/>
  <c r="AO60" i="46"/>
  <c r="AP60" i="46"/>
  <c r="AQ60" i="46"/>
  <c r="AR60" i="46"/>
  <c r="AS60" i="46"/>
  <c r="AT60" i="46"/>
  <c r="AU60" i="46"/>
  <c r="AV60" i="46"/>
  <c r="AW60" i="46"/>
  <c r="AE60" i="46"/>
  <c r="AJ60" i="46"/>
  <c r="AD60" i="46"/>
  <c r="AC60" i="46"/>
  <c r="AB60" i="46"/>
  <c r="AA60" i="46"/>
  <c r="D60" i="46"/>
  <c r="G60" i="46"/>
  <c r="A60" i="46"/>
  <c r="BI59" i="46"/>
  <c r="BH59" i="46"/>
  <c r="BG59" i="46"/>
  <c r="BF59" i="46"/>
  <c r="BE59" i="46"/>
  <c r="BD59" i="46"/>
  <c r="BC59" i="46"/>
  <c r="BB59" i="46"/>
  <c r="BA59" i="46"/>
  <c r="AZ59" i="46"/>
  <c r="AY59" i="46"/>
  <c r="AX59" i="46"/>
  <c r="AL59" i="46"/>
  <c r="AM59" i="46"/>
  <c r="AN59" i="46"/>
  <c r="AO59" i="46"/>
  <c r="AP59" i="46"/>
  <c r="AQ59" i="46"/>
  <c r="AR59" i="46"/>
  <c r="AS59" i="46"/>
  <c r="AT59" i="46"/>
  <c r="AU59" i="46"/>
  <c r="AV59" i="46"/>
  <c r="AW59" i="46"/>
  <c r="AE59" i="46"/>
  <c r="AJ59" i="46"/>
  <c r="AD59" i="46"/>
  <c r="AC59" i="46"/>
  <c r="AB59" i="46"/>
  <c r="AA59" i="46"/>
  <c r="D59" i="46"/>
  <c r="G59" i="46"/>
  <c r="A59" i="46"/>
  <c r="BI58" i="46"/>
  <c r="BH58" i="46"/>
  <c r="BG58" i="46"/>
  <c r="BF58" i="46"/>
  <c r="BE58" i="46"/>
  <c r="BD58" i="46"/>
  <c r="BC58" i="46"/>
  <c r="BB58" i="46"/>
  <c r="BA58" i="46"/>
  <c r="AZ58" i="46"/>
  <c r="AY58" i="46"/>
  <c r="AX58" i="46"/>
  <c r="AL58" i="46"/>
  <c r="AM58" i="46"/>
  <c r="AN58" i="46"/>
  <c r="AO58" i="46"/>
  <c r="AP58" i="46"/>
  <c r="AQ58" i="46"/>
  <c r="AR58" i="46"/>
  <c r="AS58" i="46"/>
  <c r="AT58" i="46"/>
  <c r="AU58" i="46"/>
  <c r="AV58" i="46"/>
  <c r="AW58" i="46"/>
  <c r="AE58" i="46"/>
  <c r="AD58" i="46"/>
  <c r="AC58" i="46"/>
  <c r="AB58" i="46"/>
  <c r="AA58" i="46"/>
  <c r="D58" i="46"/>
  <c r="G58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F57" i="46"/>
  <c r="AL57" i="46"/>
  <c r="AM57" i="46"/>
  <c r="AN57" i="46"/>
  <c r="AO57" i="46"/>
  <c r="AP57" i="46"/>
  <c r="AQ57" i="46"/>
  <c r="AR57" i="46"/>
  <c r="AS57" i="46"/>
  <c r="AT57" i="46"/>
  <c r="AU57" i="46"/>
  <c r="AV57" i="46"/>
  <c r="AW57" i="46"/>
  <c r="AE57" i="46"/>
  <c r="AC57" i="46"/>
  <c r="AB57" i="46"/>
  <c r="AA57" i="46"/>
  <c r="D57" i="46"/>
  <c r="G57" i="46"/>
  <c r="BI56" i="46"/>
  <c r="BH56" i="46"/>
  <c r="BG56" i="46"/>
  <c r="BF56" i="46"/>
  <c r="BE56" i="46"/>
  <c r="BD56" i="46"/>
  <c r="BC56" i="46"/>
  <c r="BB56" i="46"/>
  <c r="BA56" i="46"/>
  <c r="AZ56" i="46"/>
  <c r="AY56" i="46"/>
  <c r="AX56" i="46"/>
  <c r="AL56" i="46"/>
  <c r="AM56" i="46"/>
  <c r="AN56" i="46"/>
  <c r="AO56" i="46"/>
  <c r="AP56" i="46"/>
  <c r="AQ56" i="46"/>
  <c r="AR56" i="46"/>
  <c r="AS56" i="46"/>
  <c r="AT56" i="46"/>
  <c r="AU56" i="46"/>
  <c r="AV56" i="46"/>
  <c r="AW56" i="46"/>
  <c r="AE56" i="46"/>
  <c r="AJ56" i="46"/>
  <c r="AD56" i="46"/>
  <c r="AC56" i="46"/>
  <c r="AB56" i="46"/>
  <c r="AA56" i="46"/>
  <c r="D56" i="46"/>
  <c r="G56" i="46"/>
  <c r="A56" i="46"/>
  <c r="BI55" i="46"/>
  <c r="BH55" i="46"/>
  <c r="BG55" i="46"/>
  <c r="BF55" i="46"/>
  <c r="BE55" i="46"/>
  <c r="BD55" i="46"/>
  <c r="BC55" i="46"/>
  <c r="BB55" i="46"/>
  <c r="BA55" i="46"/>
  <c r="AZ55" i="46"/>
  <c r="AY55" i="46"/>
  <c r="AX55" i="46"/>
  <c r="F55" i="46"/>
  <c r="AL55" i="46"/>
  <c r="AM55" i="46"/>
  <c r="AN55" i="46"/>
  <c r="AO55" i="46"/>
  <c r="AP55" i="46"/>
  <c r="AQ55" i="46"/>
  <c r="AR55" i="46"/>
  <c r="AS55" i="46"/>
  <c r="AT55" i="46"/>
  <c r="AU55" i="46"/>
  <c r="AV55" i="46"/>
  <c r="AW55" i="46"/>
  <c r="AE55" i="46"/>
  <c r="AJ55" i="46"/>
  <c r="AD55" i="46"/>
  <c r="AC55" i="46"/>
  <c r="AB55" i="46"/>
  <c r="AA55" i="46"/>
  <c r="D55" i="46"/>
  <c r="G55" i="46"/>
  <c r="E55" i="46"/>
  <c r="B55" i="46"/>
  <c r="AI55" i="46"/>
  <c r="A55" i="46"/>
  <c r="BI54" i="46"/>
  <c r="BH54" i="46"/>
  <c r="BG54" i="46"/>
  <c r="BF54" i="46"/>
  <c r="BE54" i="46"/>
  <c r="BD54" i="46"/>
  <c r="BC54" i="46"/>
  <c r="BB54" i="46"/>
  <c r="BA54" i="46"/>
  <c r="AZ54" i="46"/>
  <c r="AY54" i="46"/>
  <c r="AX54" i="46"/>
  <c r="F54" i="46"/>
  <c r="AL54" i="46"/>
  <c r="AM54" i="46"/>
  <c r="AN54" i="46"/>
  <c r="AO54" i="46"/>
  <c r="AP54" i="46"/>
  <c r="AQ54" i="46"/>
  <c r="AR54" i="46"/>
  <c r="AS54" i="46"/>
  <c r="AT54" i="46"/>
  <c r="AU54" i="46"/>
  <c r="AV54" i="46"/>
  <c r="AW54" i="46"/>
  <c r="AE54" i="46"/>
  <c r="AC54" i="46"/>
  <c r="AB54" i="46"/>
  <c r="AA54" i="46"/>
  <c r="D54" i="46"/>
  <c r="G54" i="46"/>
  <c r="BI53" i="46"/>
  <c r="BH53" i="46"/>
  <c r="BG53" i="46"/>
  <c r="BF53" i="46"/>
  <c r="BE53" i="46"/>
  <c r="BD53" i="46"/>
  <c r="BC53" i="46"/>
  <c r="BB53" i="46"/>
  <c r="BA53" i="46"/>
  <c r="AZ53" i="46"/>
  <c r="AY53" i="46"/>
  <c r="AX53" i="46"/>
  <c r="AL53" i="46"/>
  <c r="AM53" i="46"/>
  <c r="AN53" i="46"/>
  <c r="AO53" i="46"/>
  <c r="AP53" i="46"/>
  <c r="AQ53" i="46"/>
  <c r="AR53" i="46"/>
  <c r="AS53" i="46"/>
  <c r="AT53" i="46"/>
  <c r="AU53" i="46"/>
  <c r="AV53" i="46"/>
  <c r="AW53" i="46"/>
  <c r="E53" i="46"/>
  <c r="B53" i="46"/>
  <c r="AE53" i="46"/>
  <c r="AI53" i="46"/>
  <c r="AC53" i="46"/>
  <c r="AB53" i="46"/>
  <c r="AA53" i="46"/>
  <c r="D53" i="46"/>
  <c r="G53" i="46"/>
  <c r="BI52" i="46"/>
  <c r="BH52" i="46"/>
  <c r="BG52" i="46"/>
  <c r="BF52" i="46"/>
  <c r="BE52" i="46"/>
  <c r="BD52" i="46"/>
  <c r="BC52" i="46"/>
  <c r="BB52" i="46"/>
  <c r="BA52" i="46"/>
  <c r="AZ52" i="46"/>
  <c r="AY52" i="46"/>
  <c r="AX52" i="46"/>
  <c r="AL52" i="46"/>
  <c r="AM52" i="46"/>
  <c r="AN52" i="46"/>
  <c r="AO52" i="46"/>
  <c r="AP52" i="46"/>
  <c r="AQ52" i="46"/>
  <c r="AR52" i="46"/>
  <c r="AS52" i="46"/>
  <c r="AT52" i="46"/>
  <c r="AU52" i="46"/>
  <c r="AV52" i="46"/>
  <c r="AW52" i="46"/>
  <c r="E52" i="46"/>
  <c r="B52" i="46"/>
  <c r="AE52" i="46"/>
  <c r="AI52" i="46"/>
  <c r="AJ52" i="46"/>
  <c r="AC52" i="46"/>
  <c r="AB52" i="46"/>
  <c r="AA52" i="46"/>
  <c r="D52" i="46"/>
  <c r="G52" i="46"/>
  <c r="BI51" i="46"/>
  <c r="BH51" i="46"/>
  <c r="BG51" i="46"/>
  <c r="BF51" i="46"/>
  <c r="BE51" i="46"/>
  <c r="BD51" i="46"/>
  <c r="BC51" i="46"/>
  <c r="BB51" i="46"/>
  <c r="BA51" i="46"/>
  <c r="AZ51" i="46"/>
  <c r="AY51" i="46"/>
  <c r="AX51" i="46"/>
  <c r="AL51" i="46"/>
  <c r="AM51" i="46"/>
  <c r="AN51" i="46"/>
  <c r="AO51" i="46"/>
  <c r="AP51" i="46"/>
  <c r="AQ51" i="46"/>
  <c r="AR51" i="46"/>
  <c r="AS51" i="46"/>
  <c r="AT51" i="46"/>
  <c r="AU51" i="46"/>
  <c r="AV51" i="46"/>
  <c r="AW51" i="46"/>
  <c r="AE51" i="46"/>
  <c r="AJ51" i="46"/>
  <c r="AD51" i="46"/>
  <c r="AC51" i="46"/>
  <c r="AB51" i="46"/>
  <c r="AA51" i="46"/>
  <c r="D51" i="46"/>
  <c r="G51" i="46"/>
  <c r="A51" i="46"/>
  <c r="BI50" i="46"/>
  <c r="BH50" i="46"/>
  <c r="BG50" i="46"/>
  <c r="BF50" i="46"/>
  <c r="BE50" i="46"/>
  <c r="BD50" i="46"/>
  <c r="BC50" i="46"/>
  <c r="BB50" i="46"/>
  <c r="BA50" i="46"/>
  <c r="AZ50" i="46"/>
  <c r="AY50" i="46"/>
  <c r="AX50" i="46"/>
  <c r="AL50" i="46"/>
  <c r="AM50" i="46"/>
  <c r="AN50" i="46"/>
  <c r="AO50" i="46"/>
  <c r="AP50" i="46"/>
  <c r="AQ50" i="46"/>
  <c r="AR50" i="46"/>
  <c r="AS50" i="46"/>
  <c r="AT50" i="46"/>
  <c r="AU50" i="46"/>
  <c r="AV50" i="46"/>
  <c r="AW50" i="46"/>
  <c r="AE50" i="46"/>
  <c r="AJ50" i="46"/>
  <c r="AC50" i="46"/>
  <c r="AB50" i="46"/>
  <c r="AA50" i="46"/>
  <c r="D50" i="46"/>
  <c r="G50" i="46"/>
  <c r="BI49" i="46"/>
  <c r="BH49" i="46"/>
  <c r="BG49" i="46"/>
  <c r="BF49" i="46"/>
  <c r="BE49" i="46"/>
  <c r="BD49" i="46"/>
  <c r="BC49" i="46"/>
  <c r="BB49" i="46"/>
  <c r="BA49" i="46"/>
  <c r="AZ49" i="46"/>
  <c r="AY49" i="46"/>
  <c r="AX49" i="46"/>
  <c r="AL49" i="46"/>
  <c r="AM49" i="46"/>
  <c r="AN49" i="46"/>
  <c r="AO49" i="46"/>
  <c r="AP49" i="46"/>
  <c r="AQ49" i="46"/>
  <c r="AR49" i="46"/>
  <c r="AS49" i="46"/>
  <c r="AT49" i="46"/>
  <c r="AU49" i="46"/>
  <c r="AV49" i="46"/>
  <c r="AW49" i="46"/>
  <c r="E49" i="46"/>
  <c r="B49" i="46"/>
  <c r="AE49" i="46"/>
  <c r="AI49" i="46"/>
  <c r="AC49" i="46"/>
  <c r="AB49" i="46"/>
  <c r="AA49" i="46"/>
  <c r="D49" i="46"/>
  <c r="G49" i="46"/>
  <c r="BI48" i="46"/>
  <c r="BH48" i="46"/>
  <c r="BG48" i="46"/>
  <c r="BF48" i="46"/>
  <c r="BE48" i="46"/>
  <c r="BD48" i="46"/>
  <c r="BC48" i="46"/>
  <c r="BB48" i="46"/>
  <c r="BA48" i="46"/>
  <c r="AZ48" i="46"/>
  <c r="AY48" i="46"/>
  <c r="AX48" i="46"/>
  <c r="AL48" i="46"/>
  <c r="AM48" i="46"/>
  <c r="AN48" i="46"/>
  <c r="AO48" i="46"/>
  <c r="AP48" i="46"/>
  <c r="AQ48" i="46"/>
  <c r="AR48" i="46"/>
  <c r="AS48" i="46"/>
  <c r="AT48" i="46"/>
  <c r="AU48" i="46"/>
  <c r="AV48" i="46"/>
  <c r="AW48" i="46"/>
  <c r="AE48" i="46"/>
  <c r="AC48" i="46"/>
  <c r="AB48" i="46"/>
  <c r="AA48" i="46"/>
  <c r="F48" i="46"/>
  <c r="D48" i="46"/>
  <c r="G48" i="46"/>
  <c r="BI47" i="46"/>
  <c r="BH47" i="46"/>
  <c r="BG47" i="46"/>
  <c r="BF47" i="46"/>
  <c r="BE47" i="46"/>
  <c r="BD47" i="46"/>
  <c r="BC47" i="46"/>
  <c r="BB47" i="46"/>
  <c r="BA47" i="46"/>
  <c r="AZ47" i="46"/>
  <c r="AY47" i="46"/>
  <c r="AX47" i="46"/>
  <c r="F47" i="46"/>
  <c r="AL47" i="46"/>
  <c r="AM47" i="46"/>
  <c r="AN47" i="46"/>
  <c r="AO47" i="46"/>
  <c r="AP47" i="46"/>
  <c r="AQ47" i="46"/>
  <c r="AR47" i="46"/>
  <c r="AS47" i="46"/>
  <c r="AT47" i="46"/>
  <c r="AU47" i="46"/>
  <c r="AV47" i="46"/>
  <c r="AW47" i="46"/>
  <c r="E47" i="46"/>
  <c r="B47" i="46"/>
  <c r="AE47" i="46"/>
  <c r="AI47" i="46"/>
  <c r="AJ47" i="46"/>
  <c r="AD47" i="46"/>
  <c r="AC47" i="46"/>
  <c r="AB47" i="46"/>
  <c r="AA47" i="46"/>
  <c r="D47" i="46"/>
  <c r="G47" i="46"/>
  <c r="A47" i="46"/>
  <c r="BI46" i="46"/>
  <c r="BH46" i="46"/>
  <c r="BG46" i="46"/>
  <c r="BF46" i="46"/>
  <c r="BE46" i="46"/>
  <c r="BD46" i="46"/>
  <c r="BC46" i="46"/>
  <c r="BB46" i="46"/>
  <c r="BA46" i="46"/>
  <c r="AZ46" i="46"/>
  <c r="AY46" i="46"/>
  <c r="AX46" i="46"/>
  <c r="F46" i="46"/>
  <c r="AL46" i="46"/>
  <c r="AM46" i="46"/>
  <c r="AN46" i="46"/>
  <c r="AO46" i="46"/>
  <c r="AP46" i="46"/>
  <c r="AQ46" i="46"/>
  <c r="AR46" i="46"/>
  <c r="AS46" i="46"/>
  <c r="AT46" i="46"/>
  <c r="AU46" i="46"/>
  <c r="AV46" i="46"/>
  <c r="AW46" i="46"/>
  <c r="AE46" i="46"/>
  <c r="AC46" i="46"/>
  <c r="AB46" i="46"/>
  <c r="AA46" i="46"/>
  <c r="D46" i="46"/>
  <c r="G46" i="46"/>
  <c r="BI45" i="46"/>
  <c r="BH45" i="46"/>
  <c r="BG45" i="46"/>
  <c r="BF45" i="46"/>
  <c r="BE45" i="46"/>
  <c r="BD45" i="46"/>
  <c r="BC45" i="46"/>
  <c r="BB45" i="46"/>
  <c r="BA45" i="46"/>
  <c r="AZ45" i="46"/>
  <c r="AY45" i="46"/>
  <c r="AX45" i="46"/>
  <c r="AL45" i="46"/>
  <c r="AM45" i="46"/>
  <c r="AN45" i="46"/>
  <c r="AO45" i="46"/>
  <c r="AP45" i="46"/>
  <c r="AQ45" i="46"/>
  <c r="AR45" i="46"/>
  <c r="AS45" i="46"/>
  <c r="AT45" i="46"/>
  <c r="AU45" i="46"/>
  <c r="AV45" i="46"/>
  <c r="AW45" i="46"/>
  <c r="E45" i="46"/>
  <c r="B45" i="46"/>
  <c r="AE45" i="46"/>
  <c r="AI45" i="46"/>
  <c r="AC45" i="46"/>
  <c r="AB45" i="46"/>
  <c r="AA45" i="46"/>
  <c r="D45" i="46"/>
  <c r="G45" i="46"/>
  <c r="BI44" i="46"/>
  <c r="BH44" i="46"/>
  <c r="BG44" i="46"/>
  <c r="BF44" i="46"/>
  <c r="BE44" i="46"/>
  <c r="BD44" i="46"/>
  <c r="BC44" i="46"/>
  <c r="BB44" i="46"/>
  <c r="BA44" i="46"/>
  <c r="AZ44" i="46"/>
  <c r="AY44" i="46"/>
  <c r="AX44" i="46"/>
  <c r="AL44" i="46"/>
  <c r="AM44" i="46"/>
  <c r="AN44" i="46"/>
  <c r="AO44" i="46"/>
  <c r="AP44" i="46"/>
  <c r="AQ44" i="46"/>
  <c r="AR44" i="46"/>
  <c r="AS44" i="46"/>
  <c r="AT44" i="46"/>
  <c r="AU44" i="46"/>
  <c r="AV44" i="46"/>
  <c r="AW44" i="46"/>
  <c r="E44" i="46"/>
  <c r="B44" i="46"/>
  <c r="AE44" i="46"/>
  <c r="AI44" i="46"/>
  <c r="AJ44" i="46"/>
  <c r="AC44" i="46"/>
  <c r="AB44" i="46"/>
  <c r="AA44" i="46"/>
  <c r="D44" i="46"/>
  <c r="G44" i="46"/>
  <c r="BI43" i="46"/>
  <c r="BH43" i="46"/>
  <c r="BG43" i="46"/>
  <c r="BF43" i="46"/>
  <c r="BE43" i="46"/>
  <c r="BD43" i="46"/>
  <c r="BC43" i="46"/>
  <c r="BB43" i="46"/>
  <c r="BA43" i="46"/>
  <c r="AZ43" i="46"/>
  <c r="AY43" i="46"/>
  <c r="AX43" i="46"/>
  <c r="AL43" i="46"/>
  <c r="AM43" i="46"/>
  <c r="AN43" i="46"/>
  <c r="AO43" i="46"/>
  <c r="AP43" i="46"/>
  <c r="AQ43" i="46"/>
  <c r="AR43" i="46"/>
  <c r="AS43" i="46"/>
  <c r="AT43" i="46"/>
  <c r="AU43" i="46"/>
  <c r="AV43" i="46"/>
  <c r="AW43" i="46"/>
  <c r="E43" i="46"/>
  <c r="B43" i="46"/>
  <c r="AE43" i="46"/>
  <c r="AI43" i="46"/>
  <c r="AJ43" i="46"/>
  <c r="AD43" i="46"/>
  <c r="AC43" i="46"/>
  <c r="AB43" i="46"/>
  <c r="AA43" i="46"/>
  <c r="D43" i="46"/>
  <c r="G43" i="46"/>
  <c r="A43" i="46"/>
  <c r="BI42" i="46"/>
  <c r="BH42" i="46"/>
  <c r="BG42" i="46"/>
  <c r="BF42" i="46"/>
  <c r="BE42" i="46"/>
  <c r="BD42" i="46"/>
  <c r="BC42" i="46"/>
  <c r="BB42" i="46"/>
  <c r="BA42" i="46"/>
  <c r="AZ42" i="46"/>
  <c r="AY42" i="46"/>
  <c r="AX42" i="46"/>
  <c r="F42" i="46"/>
  <c r="AL42" i="46"/>
  <c r="AM42" i="46"/>
  <c r="AN42" i="46"/>
  <c r="AO42" i="46"/>
  <c r="AP42" i="46"/>
  <c r="AQ42" i="46"/>
  <c r="AR42" i="46"/>
  <c r="AS42" i="46"/>
  <c r="AT42" i="46"/>
  <c r="AU42" i="46"/>
  <c r="AV42" i="46"/>
  <c r="AW42" i="46"/>
  <c r="AE42" i="46"/>
  <c r="AJ42" i="46"/>
  <c r="AD42" i="46"/>
  <c r="AC42" i="46"/>
  <c r="AB42" i="46"/>
  <c r="AA42" i="46"/>
  <c r="D42" i="46"/>
  <c r="G42" i="46"/>
  <c r="A42" i="46"/>
  <c r="BI41" i="46"/>
  <c r="BH41" i="46"/>
  <c r="BG41" i="46"/>
  <c r="BF41" i="46"/>
  <c r="BE41" i="46"/>
  <c r="BD41" i="46"/>
  <c r="BC41" i="46"/>
  <c r="BB41" i="46"/>
  <c r="BA41" i="46"/>
  <c r="AZ41" i="46"/>
  <c r="AY41" i="46"/>
  <c r="AX41" i="46"/>
  <c r="AL41" i="46"/>
  <c r="AM41" i="46"/>
  <c r="AN41" i="46"/>
  <c r="AO41" i="46"/>
  <c r="AP41" i="46"/>
  <c r="AQ41" i="46"/>
  <c r="AR41" i="46"/>
  <c r="AS41" i="46"/>
  <c r="AT41" i="46"/>
  <c r="AU41" i="46"/>
  <c r="AV41" i="46"/>
  <c r="AW41" i="46"/>
  <c r="AE41" i="46"/>
  <c r="AC41" i="46"/>
  <c r="AB41" i="46"/>
  <c r="AA41" i="46"/>
  <c r="D41" i="46"/>
  <c r="G41" i="46"/>
  <c r="BI40" i="46"/>
  <c r="BH40" i="46"/>
  <c r="BG40" i="46"/>
  <c r="BF40" i="46"/>
  <c r="BE40" i="46"/>
  <c r="BD40" i="46"/>
  <c r="BC40" i="46"/>
  <c r="BB40" i="46"/>
  <c r="BA40" i="46"/>
  <c r="AZ40" i="46"/>
  <c r="AY40" i="46"/>
  <c r="AX40" i="46"/>
  <c r="F40" i="46"/>
  <c r="AL40" i="46"/>
  <c r="AM40" i="46"/>
  <c r="AN40" i="46"/>
  <c r="AO40" i="46"/>
  <c r="AP40" i="46"/>
  <c r="AQ40" i="46"/>
  <c r="AR40" i="46"/>
  <c r="AS40" i="46"/>
  <c r="AT40" i="46"/>
  <c r="AU40" i="46"/>
  <c r="AV40" i="46"/>
  <c r="AW40" i="46"/>
  <c r="E40" i="46"/>
  <c r="B40" i="46"/>
  <c r="AE40" i="46"/>
  <c r="AI40" i="46"/>
  <c r="AJ40" i="46"/>
  <c r="AD40" i="46"/>
  <c r="AC40" i="46"/>
  <c r="AB40" i="46"/>
  <c r="AA40" i="46"/>
  <c r="D40" i="46"/>
  <c r="G40" i="46"/>
  <c r="A40" i="46"/>
  <c r="BI39" i="46"/>
  <c r="BH39" i="46"/>
  <c r="BG39" i="46"/>
  <c r="BF39" i="46"/>
  <c r="BE39" i="46"/>
  <c r="BD39" i="46"/>
  <c r="BC39" i="46"/>
  <c r="BB39" i="46"/>
  <c r="BA39" i="46"/>
  <c r="AZ39" i="46"/>
  <c r="AY39" i="46"/>
  <c r="AX39" i="46"/>
  <c r="F39" i="46"/>
  <c r="AL39" i="46"/>
  <c r="AM39" i="46"/>
  <c r="AN39" i="46"/>
  <c r="AO39" i="46"/>
  <c r="AP39" i="46"/>
  <c r="AQ39" i="46"/>
  <c r="AR39" i="46"/>
  <c r="AS39" i="46"/>
  <c r="AT39" i="46"/>
  <c r="AU39" i="46"/>
  <c r="AV39" i="46"/>
  <c r="AW39" i="46"/>
  <c r="AE39" i="46"/>
  <c r="AJ39" i="46"/>
  <c r="AD39" i="46"/>
  <c r="AC39" i="46"/>
  <c r="AB39" i="46"/>
  <c r="AA39" i="46"/>
  <c r="D39" i="46"/>
  <c r="G39" i="46"/>
  <c r="A39" i="46"/>
  <c r="BI38" i="46"/>
  <c r="BH38" i="46"/>
  <c r="BG38" i="46"/>
  <c r="BF38" i="46"/>
  <c r="BE38" i="46"/>
  <c r="BD38" i="46"/>
  <c r="BC38" i="46"/>
  <c r="BB38" i="46"/>
  <c r="BA38" i="46"/>
  <c r="AZ38" i="46"/>
  <c r="AY38" i="46"/>
  <c r="AX38" i="46"/>
  <c r="AL38" i="46"/>
  <c r="AM38" i="46"/>
  <c r="AN38" i="46"/>
  <c r="AO38" i="46"/>
  <c r="AP38" i="46"/>
  <c r="AQ38" i="46"/>
  <c r="AR38" i="46"/>
  <c r="AS38" i="46"/>
  <c r="AT38" i="46"/>
  <c r="AU38" i="46"/>
  <c r="AV38" i="46"/>
  <c r="AW38" i="46"/>
  <c r="E38" i="46"/>
  <c r="B38" i="46"/>
  <c r="AE38" i="46"/>
  <c r="AI38" i="46"/>
  <c r="AD38" i="46"/>
  <c r="AC38" i="46"/>
  <c r="AB38" i="46"/>
  <c r="AA38" i="46"/>
  <c r="D38" i="46"/>
  <c r="G38" i="46"/>
  <c r="BI37" i="46"/>
  <c r="BH37" i="46"/>
  <c r="BG37" i="46"/>
  <c r="BF37" i="46"/>
  <c r="BE37" i="46"/>
  <c r="BD37" i="46"/>
  <c r="BC37" i="46"/>
  <c r="BB37" i="46"/>
  <c r="BA37" i="46"/>
  <c r="AZ37" i="46"/>
  <c r="AY37" i="46"/>
  <c r="AX37" i="46"/>
  <c r="F37" i="46"/>
  <c r="AL37" i="46"/>
  <c r="AM37" i="46"/>
  <c r="AN37" i="46"/>
  <c r="AO37" i="46"/>
  <c r="AP37" i="46"/>
  <c r="AQ37" i="46"/>
  <c r="AR37" i="46"/>
  <c r="AS37" i="46"/>
  <c r="AT37" i="46"/>
  <c r="AU37" i="46"/>
  <c r="AV37" i="46"/>
  <c r="AW37" i="46"/>
  <c r="E37" i="46"/>
  <c r="B37" i="46"/>
  <c r="AE37" i="46"/>
  <c r="AI37" i="46"/>
  <c r="AC37" i="46"/>
  <c r="AB37" i="46"/>
  <c r="AA37" i="46"/>
  <c r="D37" i="46"/>
  <c r="G37" i="46"/>
  <c r="BI36" i="46"/>
  <c r="BH36" i="46"/>
  <c r="BG36" i="46"/>
  <c r="BF36" i="46"/>
  <c r="BE36" i="46"/>
  <c r="BD36" i="46"/>
  <c r="BC36" i="46"/>
  <c r="BB36" i="46"/>
  <c r="BA36" i="46"/>
  <c r="AZ36" i="46"/>
  <c r="AY36" i="46"/>
  <c r="AX36" i="46"/>
  <c r="F36" i="46"/>
  <c r="AL36" i="46"/>
  <c r="AM36" i="46"/>
  <c r="AN36" i="46"/>
  <c r="AO36" i="46"/>
  <c r="AP36" i="46"/>
  <c r="AQ36" i="46"/>
  <c r="AR36" i="46"/>
  <c r="AS36" i="46"/>
  <c r="AT36" i="46"/>
  <c r="AU36" i="46"/>
  <c r="AV36" i="46"/>
  <c r="AW36" i="46"/>
  <c r="E36" i="46"/>
  <c r="B36" i="46"/>
  <c r="AE36" i="46"/>
  <c r="AI36" i="46"/>
  <c r="AJ36" i="46"/>
  <c r="AD36" i="46"/>
  <c r="AC36" i="46"/>
  <c r="AB36" i="46"/>
  <c r="AA36" i="46"/>
  <c r="D36" i="46"/>
  <c r="G36" i="46"/>
  <c r="A36" i="46"/>
  <c r="BI35" i="46"/>
  <c r="BH35" i="46"/>
  <c r="BG35" i="46"/>
  <c r="BF35" i="46"/>
  <c r="BE35" i="46"/>
  <c r="BD35" i="46"/>
  <c r="BC35" i="46"/>
  <c r="BB35" i="46"/>
  <c r="BA35" i="46"/>
  <c r="AZ35" i="46"/>
  <c r="AY35" i="46"/>
  <c r="AX35" i="46"/>
  <c r="F35" i="46"/>
  <c r="AL35" i="46"/>
  <c r="AM35" i="46"/>
  <c r="AN35" i="46"/>
  <c r="AO35" i="46"/>
  <c r="AP35" i="46"/>
  <c r="AQ35" i="46"/>
  <c r="AR35" i="46"/>
  <c r="AS35" i="46"/>
  <c r="AT35" i="46"/>
  <c r="AU35" i="46"/>
  <c r="AV35" i="46"/>
  <c r="AW35" i="46"/>
  <c r="AE35" i="46"/>
  <c r="AC35" i="46"/>
  <c r="AB35" i="46"/>
  <c r="AA35" i="46"/>
  <c r="D35" i="46"/>
  <c r="G35" i="46"/>
  <c r="BI34" i="46"/>
  <c r="BH34" i="46"/>
  <c r="BG34" i="46"/>
  <c r="BF34" i="46"/>
  <c r="BE34" i="46"/>
  <c r="BD34" i="46"/>
  <c r="BC34" i="46"/>
  <c r="BB34" i="46"/>
  <c r="BA34" i="46"/>
  <c r="AZ34" i="46"/>
  <c r="AY34" i="46"/>
  <c r="AX34" i="46"/>
  <c r="AL34" i="46"/>
  <c r="AM34" i="46"/>
  <c r="AN34" i="46"/>
  <c r="AO34" i="46"/>
  <c r="AP34" i="46"/>
  <c r="AQ34" i="46"/>
  <c r="AR34" i="46"/>
  <c r="AS34" i="46"/>
  <c r="AT34" i="46"/>
  <c r="AU34" i="46"/>
  <c r="AV34" i="46"/>
  <c r="AW34" i="46"/>
  <c r="E34" i="46"/>
  <c r="B34" i="46"/>
  <c r="AE34" i="46"/>
  <c r="AI34" i="46"/>
  <c r="AD34" i="46"/>
  <c r="AC34" i="46"/>
  <c r="AB34" i="46"/>
  <c r="AA34" i="46"/>
  <c r="D34" i="46"/>
  <c r="G34" i="46"/>
  <c r="BI33" i="46"/>
  <c r="BH33" i="46"/>
  <c r="BG33" i="46"/>
  <c r="BF33" i="46"/>
  <c r="BE33" i="46"/>
  <c r="BD33" i="46"/>
  <c r="BC33" i="46"/>
  <c r="BB33" i="46"/>
  <c r="BA33" i="46"/>
  <c r="AZ33" i="46"/>
  <c r="AY33" i="46"/>
  <c r="AX33" i="46"/>
  <c r="F33" i="46"/>
  <c r="AL33" i="46"/>
  <c r="AM33" i="46"/>
  <c r="AN33" i="46"/>
  <c r="AO33" i="46"/>
  <c r="AP33" i="46"/>
  <c r="AQ33" i="46"/>
  <c r="AR33" i="46"/>
  <c r="AS33" i="46"/>
  <c r="AT33" i="46"/>
  <c r="AU33" i="46"/>
  <c r="AV33" i="46"/>
  <c r="AW33" i="46"/>
  <c r="E33" i="46"/>
  <c r="B33" i="46"/>
  <c r="AE33" i="46"/>
  <c r="AI33" i="46"/>
  <c r="AD33" i="46"/>
  <c r="AC33" i="46"/>
  <c r="AB33" i="46"/>
  <c r="AA33" i="46"/>
  <c r="D33" i="46"/>
  <c r="G33" i="46"/>
  <c r="BI32" i="46"/>
  <c r="BH32" i="46"/>
  <c r="BG32" i="46"/>
  <c r="BF32" i="46"/>
  <c r="BE32" i="46"/>
  <c r="BD32" i="46"/>
  <c r="BC32" i="46"/>
  <c r="BB32" i="46"/>
  <c r="BA32" i="46"/>
  <c r="AZ32" i="46"/>
  <c r="AY32" i="46"/>
  <c r="AX32" i="46"/>
  <c r="F32" i="46"/>
  <c r="AL32" i="46"/>
  <c r="AM32" i="46"/>
  <c r="AN32" i="46"/>
  <c r="AO32" i="46"/>
  <c r="AP32" i="46"/>
  <c r="AQ32" i="46"/>
  <c r="AR32" i="46"/>
  <c r="AS32" i="46"/>
  <c r="AT32" i="46"/>
  <c r="AU32" i="46"/>
  <c r="AV32" i="46"/>
  <c r="AW32" i="46"/>
  <c r="E32" i="46"/>
  <c r="B32" i="46"/>
  <c r="AE32" i="46"/>
  <c r="AI32" i="46"/>
  <c r="AJ32" i="46"/>
  <c r="AD32" i="46"/>
  <c r="AC32" i="46"/>
  <c r="AB32" i="46"/>
  <c r="AA32" i="46"/>
  <c r="D32" i="46"/>
  <c r="G32" i="46"/>
  <c r="A32" i="46"/>
  <c r="BI31" i="46"/>
  <c r="BH31" i="46"/>
  <c r="BG31" i="46"/>
  <c r="BF31" i="46"/>
  <c r="BE31" i="46"/>
  <c r="BD31" i="46"/>
  <c r="BC31" i="46"/>
  <c r="BB31" i="46"/>
  <c r="BA31" i="46"/>
  <c r="AZ31" i="46"/>
  <c r="AY31" i="46"/>
  <c r="AX31" i="46"/>
  <c r="F31" i="46"/>
  <c r="AL31" i="46"/>
  <c r="AM31" i="46"/>
  <c r="AN31" i="46"/>
  <c r="AO31" i="46"/>
  <c r="AP31" i="46"/>
  <c r="AQ31" i="46"/>
  <c r="AR31" i="46"/>
  <c r="AS31" i="46"/>
  <c r="AT31" i="46"/>
  <c r="AU31" i="46"/>
  <c r="AV31" i="46"/>
  <c r="AW31" i="46"/>
  <c r="AE31" i="46"/>
  <c r="AJ31" i="46"/>
  <c r="AD31" i="46"/>
  <c r="AC31" i="46"/>
  <c r="AB31" i="46"/>
  <c r="AA31" i="46"/>
  <c r="D31" i="46"/>
  <c r="G31" i="46"/>
  <c r="A31" i="46"/>
  <c r="BI30" i="46"/>
  <c r="BH30" i="46"/>
  <c r="BG30" i="46"/>
  <c r="BF30" i="46"/>
  <c r="BE30" i="46"/>
  <c r="BD30" i="46"/>
  <c r="BC30" i="46"/>
  <c r="BB30" i="46"/>
  <c r="BA30" i="46"/>
  <c r="AZ30" i="46"/>
  <c r="AY30" i="46"/>
  <c r="AX30" i="46"/>
  <c r="AL30" i="46"/>
  <c r="AM30" i="46"/>
  <c r="AN30" i="46"/>
  <c r="AO30" i="46"/>
  <c r="AP30" i="46"/>
  <c r="AQ30" i="46"/>
  <c r="AR30" i="46"/>
  <c r="AS30" i="46"/>
  <c r="AT30" i="46"/>
  <c r="AU30" i="46"/>
  <c r="AV30" i="46"/>
  <c r="AW30" i="46"/>
  <c r="E30" i="46"/>
  <c r="B30" i="46"/>
  <c r="AE30" i="46"/>
  <c r="AI30" i="46"/>
  <c r="AC30" i="46"/>
  <c r="AB30" i="46"/>
  <c r="AA30" i="46"/>
  <c r="D30" i="46"/>
  <c r="G30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F29" i="46"/>
  <c r="AL29" i="46"/>
  <c r="AM29" i="46"/>
  <c r="AN29" i="46"/>
  <c r="AO29" i="46"/>
  <c r="AP29" i="46"/>
  <c r="AQ29" i="46"/>
  <c r="AR29" i="46"/>
  <c r="AS29" i="46"/>
  <c r="AT29" i="46"/>
  <c r="AU29" i="46"/>
  <c r="AV29" i="46"/>
  <c r="AW29" i="46"/>
  <c r="E29" i="46"/>
  <c r="B29" i="46"/>
  <c r="AE29" i="46"/>
  <c r="AI29" i="46"/>
  <c r="AC29" i="46"/>
  <c r="AB29" i="46"/>
  <c r="AA29" i="46"/>
  <c r="D29" i="46"/>
  <c r="G29" i="46"/>
  <c r="BI28" i="46"/>
  <c r="BH28" i="46"/>
  <c r="BG28" i="46"/>
  <c r="BF28" i="46"/>
  <c r="BE28" i="46"/>
  <c r="BD28" i="46"/>
  <c r="BC28" i="46"/>
  <c r="BB28" i="46"/>
  <c r="BA28" i="46"/>
  <c r="AZ28" i="46"/>
  <c r="AY28" i="46"/>
  <c r="AX28" i="46"/>
  <c r="F28" i="46"/>
  <c r="AL28" i="46"/>
  <c r="AM28" i="46"/>
  <c r="AN28" i="46"/>
  <c r="AO28" i="46"/>
  <c r="AP28" i="46"/>
  <c r="AQ28" i="46"/>
  <c r="AR28" i="46"/>
  <c r="AS28" i="46"/>
  <c r="AT28" i="46"/>
  <c r="AU28" i="46"/>
  <c r="AV28" i="46"/>
  <c r="AW28" i="46"/>
  <c r="E28" i="46"/>
  <c r="B28" i="46"/>
  <c r="AE28" i="46"/>
  <c r="AI28" i="46"/>
  <c r="AJ28" i="46"/>
  <c r="AD28" i="46"/>
  <c r="AC28" i="46"/>
  <c r="AB28" i="46"/>
  <c r="AA28" i="46"/>
  <c r="D28" i="46"/>
  <c r="G28" i="46"/>
  <c r="A28" i="46"/>
  <c r="BI27" i="46"/>
  <c r="BH27" i="46"/>
  <c r="BG27" i="46"/>
  <c r="BF27" i="46"/>
  <c r="BE27" i="46"/>
  <c r="BD27" i="46"/>
  <c r="BC27" i="46"/>
  <c r="BB27" i="46"/>
  <c r="BA27" i="46"/>
  <c r="AZ27" i="46"/>
  <c r="AY27" i="46"/>
  <c r="AX27" i="46"/>
  <c r="F27" i="46"/>
  <c r="AL27" i="46"/>
  <c r="AM27" i="46"/>
  <c r="AN27" i="46"/>
  <c r="AO27" i="46"/>
  <c r="AP27" i="46"/>
  <c r="AQ27" i="46"/>
  <c r="AR27" i="46"/>
  <c r="AS27" i="46"/>
  <c r="AT27" i="46"/>
  <c r="AU27" i="46"/>
  <c r="AV27" i="46"/>
  <c r="AW27" i="46"/>
  <c r="AE27" i="46"/>
  <c r="AC27" i="46"/>
  <c r="AB27" i="46"/>
  <c r="AA27" i="46"/>
  <c r="D27" i="46"/>
  <c r="G27" i="46"/>
  <c r="BI26" i="46"/>
  <c r="BH26" i="46"/>
  <c r="BG26" i="46"/>
  <c r="BF26" i="46"/>
  <c r="BE26" i="46"/>
  <c r="BD26" i="46"/>
  <c r="BC26" i="46"/>
  <c r="BB26" i="46"/>
  <c r="BA26" i="46"/>
  <c r="AZ26" i="46"/>
  <c r="AY26" i="46"/>
  <c r="AX26" i="46"/>
  <c r="AL26" i="46"/>
  <c r="AM26" i="46"/>
  <c r="AN26" i="46"/>
  <c r="AO26" i="46"/>
  <c r="AP26" i="46"/>
  <c r="AQ26" i="46"/>
  <c r="AR26" i="46"/>
  <c r="AS26" i="46"/>
  <c r="AT26" i="46"/>
  <c r="AU26" i="46"/>
  <c r="AV26" i="46"/>
  <c r="AW26" i="46"/>
  <c r="E26" i="46"/>
  <c r="B26" i="46"/>
  <c r="AE26" i="46"/>
  <c r="AI26" i="46"/>
  <c r="AC26" i="46"/>
  <c r="AB26" i="46"/>
  <c r="AA26" i="46"/>
  <c r="D26" i="46"/>
  <c r="G26" i="46"/>
  <c r="BI25" i="46"/>
  <c r="BH25" i="46"/>
  <c r="BG25" i="46"/>
  <c r="BF25" i="46"/>
  <c r="BE25" i="46"/>
  <c r="BD25" i="46"/>
  <c r="BC25" i="46"/>
  <c r="BB25" i="46"/>
  <c r="BA25" i="46"/>
  <c r="AZ25" i="46"/>
  <c r="AY25" i="46"/>
  <c r="AX25" i="46"/>
  <c r="F25" i="46"/>
  <c r="AL25" i="46"/>
  <c r="AM25" i="46"/>
  <c r="AN25" i="46"/>
  <c r="AO25" i="46"/>
  <c r="AP25" i="46"/>
  <c r="AQ25" i="46"/>
  <c r="AR25" i="46"/>
  <c r="AS25" i="46"/>
  <c r="AT25" i="46"/>
  <c r="AU25" i="46"/>
  <c r="AV25" i="46"/>
  <c r="AW25" i="46"/>
  <c r="E25" i="46"/>
  <c r="B25" i="46"/>
  <c r="AE25" i="46"/>
  <c r="AI25" i="46"/>
  <c r="AJ25" i="46"/>
  <c r="AD25" i="46"/>
  <c r="AC25" i="46"/>
  <c r="AB25" i="46"/>
  <c r="AA25" i="46"/>
  <c r="D25" i="46"/>
  <c r="G25" i="46"/>
  <c r="A25" i="46"/>
  <c r="BI24" i="46"/>
  <c r="BH24" i="46"/>
  <c r="BG24" i="46"/>
  <c r="BF24" i="46"/>
  <c r="BE24" i="46"/>
  <c r="BD24" i="46"/>
  <c r="BC24" i="46"/>
  <c r="BB24" i="46"/>
  <c r="BA24" i="46"/>
  <c r="AZ24" i="46"/>
  <c r="AY24" i="46"/>
  <c r="AX24" i="46"/>
  <c r="F24" i="46"/>
  <c r="AL24" i="46"/>
  <c r="AM24" i="46"/>
  <c r="AN24" i="46"/>
  <c r="AO24" i="46"/>
  <c r="AP24" i="46"/>
  <c r="AQ24" i="46"/>
  <c r="AR24" i="46"/>
  <c r="AS24" i="46"/>
  <c r="AT24" i="46"/>
  <c r="AU24" i="46"/>
  <c r="AV24" i="46"/>
  <c r="AW24" i="46"/>
  <c r="E24" i="46"/>
  <c r="B24" i="46"/>
  <c r="AE24" i="46"/>
  <c r="AI24" i="46"/>
  <c r="AJ24" i="46"/>
  <c r="AD24" i="46"/>
  <c r="AC24" i="46"/>
  <c r="AB24" i="46"/>
  <c r="AA24" i="46"/>
  <c r="D24" i="46"/>
  <c r="G24" i="46"/>
  <c r="A24" i="46"/>
  <c r="BI23" i="46"/>
  <c r="BH23" i="46"/>
  <c r="BG23" i="46"/>
  <c r="BF23" i="46"/>
  <c r="BE23" i="46"/>
  <c r="BD23" i="46"/>
  <c r="BC23" i="46"/>
  <c r="BB23" i="46"/>
  <c r="BA23" i="46"/>
  <c r="AZ23" i="46"/>
  <c r="AY23" i="46"/>
  <c r="AX23" i="46"/>
  <c r="F23" i="46"/>
  <c r="AL23" i="46"/>
  <c r="AM23" i="46"/>
  <c r="AN23" i="46"/>
  <c r="AO23" i="46"/>
  <c r="AP23" i="46"/>
  <c r="AQ23" i="46"/>
  <c r="AR23" i="46"/>
  <c r="AS23" i="46"/>
  <c r="AT23" i="46"/>
  <c r="AU23" i="46"/>
  <c r="AV23" i="46"/>
  <c r="AW23" i="46"/>
  <c r="AE23" i="46"/>
  <c r="AJ23" i="46"/>
  <c r="AD23" i="46"/>
  <c r="AC23" i="46"/>
  <c r="AB23" i="46"/>
  <c r="AA23" i="46"/>
  <c r="D23" i="46"/>
  <c r="G23" i="46"/>
  <c r="A23" i="46"/>
  <c r="BI22" i="46"/>
  <c r="BH22" i="46"/>
  <c r="BG22" i="46"/>
  <c r="BF22" i="46"/>
  <c r="BE22" i="46"/>
  <c r="BD22" i="46"/>
  <c r="BC22" i="46"/>
  <c r="BB22" i="46"/>
  <c r="BA22" i="46"/>
  <c r="AZ22" i="46"/>
  <c r="AY22" i="46"/>
  <c r="AX22" i="46"/>
  <c r="AL22" i="46"/>
  <c r="AM22" i="46"/>
  <c r="AN22" i="46"/>
  <c r="AO22" i="46"/>
  <c r="AP22" i="46"/>
  <c r="AQ22" i="46"/>
  <c r="AR22" i="46"/>
  <c r="AS22" i="46"/>
  <c r="AT22" i="46"/>
  <c r="AU22" i="46"/>
  <c r="AV22" i="46"/>
  <c r="AW22" i="46"/>
  <c r="E22" i="46"/>
  <c r="B22" i="46"/>
  <c r="AE22" i="46"/>
  <c r="AI22" i="46"/>
  <c r="AC22" i="46"/>
  <c r="AB22" i="46"/>
  <c r="AA22" i="46"/>
  <c r="D22" i="46"/>
  <c r="G22" i="46"/>
  <c r="BI21" i="46"/>
  <c r="BH21" i="46"/>
  <c r="BG21" i="46"/>
  <c r="BF21" i="46"/>
  <c r="BE21" i="46"/>
  <c r="BD21" i="46"/>
  <c r="BC21" i="46"/>
  <c r="BB21" i="46"/>
  <c r="BA21" i="46"/>
  <c r="AZ21" i="46"/>
  <c r="AY21" i="46"/>
  <c r="AX21" i="46"/>
  <c r="F21" i="46"/>
  <c r="AL21" i="46"/>
  <c r="AM21" i="46"/>
  <c r="AN21" i="46"/>
  <c r="AO21" i="46"/>
  <c r="AP21" i="46"/>
  <c r="AQ21" i="46"/>
  <c r="AR21" i="46"/>
  <c r="AS21" i="46"/>
  <c r="AT21" i="46"/>
  <c r="AU21" i="46"/>
  <c r="AV21" i="46"/>
  <c r="AW21" i="46"/>
  <c r="E21" i="46"/>
  <c r="B21" i="46"/>
  <c r="AE21" i="46"/>
  <c r="AI21" i="46"/>
  <c r="AC21" i="46"/>
  <c r="AB21" i="46"/>
  <c r="AA21" i="46"/>
  <c r="D21" i="46"/>
  <c r="G21" i="46"/>
  <c r="BI20" i="46"/>
  <c r="BH20" i="46"/>
  <c r="BG20" i="46"/>
  <c r="BF20" i="46"/>
  <c r="BE20" i="46"/>
  <c r="BD20" i="46"/>
  <c r="BC20" i="46"/>
  <c r="BB20" i="46"/>
  <c r="BA20" i="46"/>
  <c r="AZ20" i="46"/>
  <c r="AY20" i="46"/>
  <c r="AX20" i="46"/>
  <c r="F20" i="46"/>
  <c r="AL20" i="46"/>
  <c r="AM20" i="46"/>
  <c r="AN20" i="46"/>
  <c r="AO20" i="46"/>
  <c r="AP20" i="46"/>
  <c r="AQ20" i="46"/>
  <c r="AR20" i="46"/>
  <c r="AS20" i="46"/>
  <c r="AT20" i="46"/>
  <c r="AU20" i="46"/>
  <c r="AV20" i="46"/>
  <c r="AW20" i="46"/>
  <c r="E20" i="46"/>
  <c r="B20" i="46"/>
  <c r="AE20" i="46"/>
  <c r="AI20" i="46"/>
  <c r="AJ20" i="46"/>
  <c r="AD20" i="46"/>
  <c r="AC20" i="46"/>
  <c r="AB20" i="46"/>
  <c r="AA20" i="46"/>
  <c r="D20" i="46"/>
  <c r="G20" i="46"/>
  <c r="A20" i="46"/>
  <c r="BI19" i="46"/>
  <c r="BH19" i="46"/>
  <c r="BG19" i="46"/>
  <c r="BF19" i="46"/>
  <c r="BE19" i="46"/>
  <c r="BD19" i="46"/>
  <c r="BC19" i="46"/>
  <c r="BB19" i="46"/>
  <c r="BA19" i="46"/>
  <c r="AZ19" i="46"/>
  <c r="AY19" i="46"/>
  <c r="AX19" i="46"/>
  <c r="F19" i="46"/>
  <c r="AL19" i="46"/>
  <c r="AM19" i="46"/>
  <c r="AN19" i="46"/>
  <c r="AO19" i="46"/>
  <c r="AP19" i="46"/>
  <c r="AQ19" i="46"/>
  <c r="AR19" i="46"/>
  <c r="AS19" i="46"/>
  <c r="AT19" i="46"/>
  <c r="AU19" i="46"/>
  <c r="AV19" i="46"/>
  <c r="AW19" i="46"/>
  <c r="AE19" i="46"/>
  <c r="AJ19" i="46"/>
  <c r="AC19" i="46"/>
  <c r="AB19" i="46"/>
  <c r="AA19" i="46"/>
  <c r="D19" i="46"/>
  <c r="G19" i="46"/>
  <c r="BI18" i="46"/>
  <c r="BH18" i="46"/>
  <c r="BG18" i="46"/>
  <c r="BF18" i="46"/>
  <c r="BE18" i="46"/>
  <c r="BD18" i="46"/>
  <c r="BC18" i="46"/>
  <c r="BB18" i="46"/>
  <c r="BA18" i="46"/>
  <c r="AZ18" i="46"/>
  <c r="AY18" i="46"/>
  <c r="AX18" i="46"/>
  <c r="AL18" i="46"/>
  <c r="AM18" i="46"/>
  <c r="AN18" i="46"/>
  <c r="AO18" i="46"/>
  <c r="AP18" i="46"/>
  <c r="AQ18" i="46"/>
  <c r="AR18" i="46"/>
  <c r="AS18" i="46"/>
  <c r="AT18" i="46"/>
  <c r="AU18" i="46"/>
  <c r="AV18" i="46"/>
  <c r="AW18" i="46"/>
  <c r="E18" i="46"/>
  <c r="B18" i="46"/>
  <c r="AE18" i="46"/>
  <c r="AI18" i="46"/>
  <c r="AD18" i="46"/>
  <c r="AC18" i="46"/>
  <c r="AB18" i="46"/>
  <c r="AA18" i="46"/>
  <c r="D18" i="46"/>
  <c r="G18" i="46"/>
  <c r="BI17" i="46"/>
  <c r="BH17" i="46"/>
  <c r="BG17" i="46"/>
  <c r="BF17" i="46"/>
  <c r="BE17" i="46"/>
  <c r="BD17" i="46"/>
  <c r="BC17" i="46"/>
  <c r="BB17" i="46"/>
  <c r="BA17" i="46"/>
  <c r="AZ17" i="46"/>
  <c r="AY17" i="46"/>
  <c r="AX17" i="46"/>
  <c r="F17" i="46"/>
  <c r="AL17" i="46"/>
  <c r="AM17" i="46"/>
  <c r="AN17" i="46"/>
  <c r="AO17" i="46"/>
  <c r="AP17" i="46"/>
  <c r="AQ17" i="46"/>
  <c r="AR17" i="46"/>
  <c r="AS17" i="46"/>
  <c r="AT17" i="46"/>
  <c r="AU17" i="46"/>
  <c r="AV17" i="46"/>
  <c r="AW17" i="46"/>
  <c r="E17" i="46"/>
  <c r="B17" i="46"/>
  <c r="AE17" i="46"/>
  <c r="AI17" i="46"/>
  <c r="AJ17" i="46"/>
  <c r="AD17" i="46"/>
  <c r="AC17" i="46"/>
  <c r="AB17" i="46"/>
  <c r="AA17" i="46"/>
  <c r="D17" i="46"/>
  <c r="G17" i="46"/>
  <c r="A17" i="46"/>
  <c r="BI15" i="46"/>
  <c r="BH15" i="46"/>
  <c r="BG15" i="46"/>
  <c r="BF15" i="46"/>
  <c r="BE15" i="46"/>
  <c r="BD15" i="46"/>
  <c r="BC15" i="46"/>
  <c r="BB15" i="46"/>
  <c r="BA15" i="46"/>
  <c r="AZ15" i="46"/>
  <c r="AY15" i="46"/>
  <c r="AX15" i="46"/>
  <c r="F15" i="46"/>
  <c r="AL15" i="46"/>
  <c r="AM15" i="46"/>
  <c r="AN15" i="46"/>
  <c r="AO15" i="46"/>
  <c r="AP15" i="46"/>
  <c r="AQ15" i="46"/>
  <c r="AR15" i="46"/>
  <c r="AS15" i="46"/>
  <c r="AT15" i="46"/>
  <c r="AU15" i="46"/>
  <c r="AV15" i="46"/>
  <c r="AW15" i="46"/>
  <c r="E15" i="46"/>
  <c r="AE15" i="46"/>
  <c r="D15" i="46"/>
  <c r="AD15" i="46"/>
  <c r="AC15" i="46"/>
  <c r="AB15" i="46"/>
  <c r="AA15" i="46"/>
  <c r="G15" i="46"/>
  <c r="AI11" i="46"/>
  <c r="P5" i="46"/>
  <c r="B64" i="1"/>
  <c r="S61" i="1"/>
  <c r="G5" i="37"/>
  <c r="B5" i="46"/>
  <c r="A1" i="46"/>
  <c r="AJ26" i="46"/>
  <c r="A26" i="46"/>
  <c r="AJ30" i="46"/>
  <c r="A30" i="46"/>
  <c r="AD30" i="46"/>
  <c r="AD37" i="46"/>
  <c r="A37" i="46"/>
  <c r="AJ41" i="46"/>
  <c r="A41" i="46"/>
  <c r="AD48" i="46"/>
  <c r="AJ48" i="46"/>
  <c r="A48" i="46"/>
  <c r="AJ18" i="46"/>
  <c r="A18" i="46"/>
  <c r="AJ22" i="46"/>
  <c r="A22" i="46"/>
  <c r="AD22" i="46"/>
  <c r="AD29" i="46"/>
  <c r="A29" i="46"/>
  <c r="AD35" i="46"/>
  <c r="A35" i="46"/>
  <c r="AJ37" i="46"/>
  <c r="AD21" i="46"/>
  <c r="A21" i="46"/>
  <c r="AD27" i="46"/>
  <c r="A27" i="46"/>
  <c r="AJ29" i="46"/>
  <c r="AJ35" i="46"/>
  <c r="AJ46" i="46"/>
  <c r="AD46" i="46"/>
  <c r="A46" i="46"/>
  <c r="AD19" i="46"/>
  <c r="A19" i="46"/>
  <c r="AJ21" i="46"/>
  <c r="AJ27" i="46"/>
  <c r="AJ33" i="46"/>
  <c r="AJ34" i="46"/>
  <c r="AJ38" i="46"/>
  <c r="AJ45" i="46"/>
  <c r="AJ49" i="46"/>
  <c r="AJ53" i="46"/>
  <c r="AJ54" i="46"/>
  <c r="AJ57" i="46"/>
  <c r="AJ58" i="46"/>
  <c r="AJ62" i="46"/>
  <c r="AJ65" i="46"/>
  <c r="AJ66" i="46"/>
  <c r="AJ12" i="46"/>
  <c r="AD26" i="46"/>
  <c r="A33" i="46"/>
  <c r="A34" i="46"/>
  <c r="AD41" i="46"/>
  <c r="A49" i="46"/>
  <c r="AD49" i="46"/>
  <c r="A38" i="46"/>
  <c r="A45" i="46"/>
  <c r="AD45" i="46"/>
  <c r="A53" i="46"/>
  <c r="AD53" i="46"/>
  <c r="AD54" i="46"/>
  <c r="A54" i="46"/>
  <c r="AD57" i="46"/>
  <c r="A57" i="46"/>
  <c r="F66" i="46"/>
  <c r="E63" i="46"/>
  <c r="B63" i="46"/>
  <c r="AI63" i="46"/>
  <c r="F62" i="46"/>
  <c r="E59" i="46"/>
  <c r="B59" i="46"/>
  <c r="AI59" i="46"/>
  <c r="F58" i="46"/>
  <c r="F64" i="46"/>
  <c r="E62" i="46"/>
  <c r="B62" i="46"/>
  <c r="AI62" i="46"/>
  <c r="F61" i="46"/>
  <c r="F59" i="46"/>
  <c r="F56" i="46"/>
  <c r="E54" i="46"/>
  <c r="B54" i="46"/>
  <c r="AI54" i="46"/>
  <c r="F53" i="46"/>
  <c r="E50" i="46"/>
  <c r="B50" i="46"/>
  <c r="AI50" i="46"/>
  <c r="F49" i="46"/>
  <c r="E46" i="46"/>
  <c r="B46" i="46"/>
  <c r="AI46" i="46"/>
  <c r="F45" i="46"/>
  <c r="E42" i="46"/>
  <c r="B42" i="46"/>
  <c r="AI42" i="46"/>
  <c r="F41" i="46"/>
  <c r="E66" i="46"/>
  <c r="B66" i="46"/>
  <c r="AI66" i="46"/>
  <c r="E64" i="46"/>
  <c r="B64" i="46"/>
  <c r="AI64" i="46"/>
  <c r="E57" i="46"/>
  <c r="B57" i="46"/>
  <c r="AI57" i="46"/>
  <c r="E51" i="46"/>
  <c r="B51" i="46"/>
  <c r="AI51" i="46"/>
  <c r="E48" i="46"/>
  <c r="B48" i="46"/>
  <c r="AI48" i="46"/>
  <c r="F65" i="46"/>
  <c r="E60" i="46"/>
  <c r="B60" i="46"/>
  <c r="AI60" i="46"/>
  <c r="E56" i="46"/>
  <c r="B56" i="46"/>
  <c r="AI56" i="46"/>
  <c r="F52" i="46"/>
  <c r="F51" i="46"/>
  <c r="F18" i="46"/>
  <c r="E19" i="46"/>
  <c r="B19" i="46"/>
  <c r="AI19" i="46"/>
  <c r="E23" i="46"/>
  <c r="B23" i="46"/>
  <c r="AI23" i="46"/>
  <c r="E27" i="46"/>
  <c r="B27" i="46"/>
  <c r="AI27" i="46"/>
  <c r="E31" i="46"/>
  <c r="B31" i="46"/>
  <c r="AI31" i="46"/>
  <c r="E35" i="46"/>
  <c r="B35" i="46"/>
  <c r="AI35" i="46"/>
  <c r="E39" i="46"/>
  <c r="B39" i="46"/>
  <c r="AI39" i="46"/>
  <c r="E41" i="46"/>
  <c r="B41" i="46"/>
  <c r="AI41" i="46"/>
  <c r="E58" i="46"/>
  <c r="B58" i="46"/>
  <c r="AI58" i="46"/>
  <c r="E65" i="46"/>
  <c r="B65" i="46"/>
  <c r="AI65" i="46"/>
  <c r="AI12" i="46"/>
  <c r="O9" i="46"/>
  <c r="F22" i="46"/>
  <c r="F26" i="46"/>
  <c r="F30" i="46"/>
  <c r="F34" i="46"/>
  <c r="F38" i="46"/>
  <c r="F43" i="46"/>
  <c r="F44" i="46"/>
  <c r="AD44" i="46"/>
  <c r="A44" i="46"/>
  <c r="F50" i="46"/>
  <c r="AD50" i="46"/>
  <c r="A50" i="46"/>
  <c r="F63" i="46"/>
  <c r="AD52" i="46"/>
  <c r="A52" i="46"/>
  <c r="AD65" i="46"/>
  <c r="A62" i="46"/>
  <c r="A58" i="46"/>
  <c r="A66" i="46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37" i="37"/>
  <c r="AE38" i="37"/>
  <c r="AE39" i="37"/>
  <c r="AE40" i="37"/>
  <c r="AE41" i="37"/>
  <c r="AE42" i="37"/>
  <c r="AE43" i="37"/>
  <c r="AE44" i="37"/>
  <c r="AE45" i="37"/>
  <c r="AE46" i="37"/>
  <c r="AE47" i="37"/>
  <c r="AE48" i="37"/>
  <c r="AE49" i="37"/>
  <c r="AE50" i="37"/>
  <c r="AE51" i="37"/>
  <c r="AE52" i="37"/>
  <c r="AE53" i="37"/>
  <c r="AE54" i="37"/>
  <c r="AE55" i="37"/>
  <c r="AE56" i="37"/>
  <c r="AE57" i="37"/>
  <c r="AE58" i="37"/>
  <c r="AE59" i="37"/>
  <c r="AE60" i="37"/>
  <c r="AE61" i="37"/>
  <c r="AE62" i="37"/>
  <c r="AE63" i="37"/>
  <c r="AE64" i="37"/>
  <c r="AE65" i="37"/>
  <c r="AE66" i="37"/>
  <c r="R63" i="1"/>
  <c r="F64" i="1"/>
  <c r="D31" i="45"/>
  <c r="E64" i="1"/>
  <c r="X53" i="1"/>
  <c r="AI7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F66" i="37"/>
  <c r="AL23" i="37"/>
  <c r="AM23" i="37"/>
  <c r="AN23" i="37"/>
  <c r="AO23" i="37"/>
  <c r="AP23" i="37"/>
  <c r="AQ23" i="37"/>
  <c r="AR23" i="37"/>
  <c r="AS23" i="37"/>
  <c r="AT23" i="37"/>
  <c r="AU23" i="37"/>
  <c r="AV23" i="37"/>
  <c r="AW23" i="37"/>
  <c r="E23" i="37"/>
  <c r="AL27" i="37"/>
  <c r="AM27" i="37"/>
  <c r="AN27" i="37"/>
  <c r="AO27" i="37"/>
  <c r="AP27" i="37"/>
  <c r="AQ27" i="37"/>
  <c r="AR27" i="37"/>
  <c r="AS27" i="37"/>
  <c r="AT27" i="37"/>
  <c r="AU27" i="37"/>
  <c r="AV27" i="37"/>
  <c r="AW27" i="37"/>
  <c r="E27" i="37"/>
  <c r="AL31" i="37"/>
  <c r="AM31" i="37"/>
  <c r="AN31" i="37"/>
  <c r="AO31" i="37"/>
  <c r="AP31" i="37"/>
  <c r="AQ31" i="37"/>
  <c r="AR31" i="37"/>
  <c r="AS31" i="37"/>
  <c r="AT31" i="37"/>
  <c r="AU31" i="37"/>
  <c r="AV31" i="37"/>
  <c r="AW31" i="37"/>
  <c r="E31" i="37"/>
  <c r="AL35" i="37"/>
  <c r="AM35" i="37"/>
  <c r="AN35" i="37"/>
  <c r="AO35" i="37"/>
  <c r="AP35" i="37"/>
  <c r="AQ35" i="37"/>
  <c r="AR35" i="37"/>
  <c r="AS35" i="37"/>
  <c r="AT35" i="37"/>
  <c r="AU35" i="37"/>
  <c r="AV35" i="37"/>
  <c r="AW35" i="37"/>
  <c r="E35" i="37"/>
  <c r="AL39" i="37"/>
  <c r="AM39" i="37"/>
  <c r="AN39" i="37"/>
  <c r="AO39" i="37"/>
  <c r="AP39" i="37"/>
  <c r="AQ39" i="37"/>
  <c r="AR39" i="37"/>
  <c r="AS39" i="37"/>
  <c r="AT39" i="37"/>
  <c r="AU39" i="37"/>
  <c r="AV39" i="37"/>
  <c r="AW39" i="37"/>
  <c r="E39" i="37"/>
  <c r="AL43" i="37"/>
  <c r="AM43" i="37"/>
  <c r="AN43" i="37"/>
  <c r="AO43" i="37"/>
  <c r="AP43" i="37"/>
  <c r="AQ43" i="37"/>
  <c r="AR43" i="37"/>
  <c r="AS43" i="37"/>
  <c r="AT43" i="37"/>
  <c r="AU43" i="37"/>
  <c r="AV43" i="37"/>
  <c r="AW43" i="37"/>
  <c r="E43" i="37"/>
  <c r="AL47" i="37"/>
  <c r="AM47" i="37"/>
  <c r="AN47" i="37"/>
  <c r="AO47" i="37"/>
  <c r="AP47" i="37"/>
  <c r="AQ47" i="37"/>
  <c r="AR47" i="37"/>
  <c r="AS47" i="37"/>
  <c r="AT47" i="37"/>
  <c r="AU47" i="37"/>
  <c r="AV47" i="37"/>
  <c r="AW47" i="37"/>
  <c r="E47" i="37"/>
  <c r="AL51" i="37"/>
  <c r="AM51" i="37"/>
  <c r="AN51" i="37"/>
  <c r="AO51" i="37"/>
  <c r="AP51" i="37"/>
  <c r="AQ51" i="37"/>
  <c r="AR51" i="37"/>
  <c r="AS51" i="37"/>
  <c r="AT51" i="37"/>
  <c r="AU51" i="37"/>
  <c r="AV51" i="37"/>
  <c r="AW51" i="37"/>
  <c r="E51" i="37"/>
  <c r="AL55" i="37"/>
  <c r="AM55" i="37"/>
  <c r="AN55" i="37"/>
  <c r="AO55" i="37"/>
  <c r="AP55" i="37"/>
  <c r="AQ55" i="37"/>
  <c r="AR55" i="37"/>
  <c r="AS55" i="37"/>
  <c r="AT55" i="37"/>
  <c r="AU55" i="37"/>
  <c r="AV55" i="37"/>
  <c r="AW55" i="37"/>
  <c r="E55" i="37"/>
  <c r="AL59" i="37"/>
  <c r="AM59" i="37"/>
  <c r="AN59" i="37"/>
  <c r="AO59" i="37"/>
  <c r="AP59" i="37"/>
  <c r="AQ59" i="37"/>
  <c r="AR59" i="37"/>
  <c r="AS59" i="37"/>
  <c r="AT59" i="37"/>
  <c r="AU59" i="37"/>
  <c r="AV59" i="37"/>
  <c r="AW59" i="37"/>
  <c r="E59" i="37"/>
  <c r="AL63" i="37"/>
  <c r="AM63" i="37"/>
  <c r="AN63" i="37"/>
  <c r="AO63" i="37"/>
  <c r="AP63" i="37"/>
  <c r="AQ63" i="37"/>
  <c r="AR63" i="37"/>
  <c r="AS63" i="37"/>
  <c r="AT63" i="37"/>
  <c r="AU63" i="37"/>
  <c r="AV63" i="37"/>
  <c r="AW63" i="37"/>
  <c r="E6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F23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F27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F31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F35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F39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F43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F47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F51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F55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F59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F63" i="37"/>
  <c r="AL20" i="37"/>
  <c r="AM20" i="37"/>
  <c r="AN20" i="37"/>
  <c r="AO20" i="37"/>
  <c r="AP20" i="37"/>
  <c r="AQ20" i="37"/>
  <c r="AR20" i="37"/>
  <c r="AS20" i="37"/>
  <c r="AT20" i="37"/>
  <c r="AU20" i="37"/>
  <c r="AV20" i="37"/>
  <c r="AW20" i="37"/>
  <c r="E20" i="37"/>
  <c r="AL24" i="37"/>
  <c r="AM24" i="37"/>
  <c r="AN24" i="37"/>
  <c r="AO24" i="37"/>
  <c r="AP24" i="37"/>
  <c r="AQ24" i="37"/>
  <c r="AR24" i="37"/>
  <c r="AS24" i="37"/>
  <c r="AT24" i="37"/>
  <c r="AU24" i="37"/>
  <c r="AV24" i="37"/>
  <c r="AW24" i="37"/>
  <c r="E24" i="37"/>
  <c r="AL28" i="37"/>
  <c r="AM28" i="37"/>
  <c r="AN28" i="37"/>
  <c r="AO28" i="37"/>
  <c r="AP28" i="37"/>
  <c r="AQ28" i="37"/>
  <c r="AR28" i="37"/>
  <c r="AS28" i="37"/>
  <c r="AT28" i="37"/>
  <c r="AU28" i="37"/>
  <c r="AV28" i="37"/>
  <c r="AW28" i="37"/>
  <c r="E28" i="37"/>
  <c r="AL32" i="37"/>
  <c r="AM32" i="37"/>
  <c r="AN32" i="37"/>
  <c r="AO32" i="37"/>
  <c r="AP32" i="37"/>
  <c r="AQ32" i="37"/>
  <c r="AR32" i="37"/>
  <c r="AS32" i="37"/>
  <c r="AT32" i="37"/>
  <c r="AU32" i="37"/>
  <c r="AV32" i="37"/>
  <c r="AW32" i="37"/>
  <c r="E32" i="37"/>
  <c r="AL36" i="37"/>
  <c r="AM36" i="37"/>
  <c r="AN36" i="37"/>
  <c r="AO36" i="37"/>
  <c r="AP36" i="37"/>
  <c r="AQ36" i="37"/>
  <c r="AR36" i="37"/>
  <c r="AS36" i="37"/>
  <c r="AT36" i="37"/>
  <c r="AU36" i="37"/>
  <c r="AV36" i="37"/>
  <c r="AW36" i="37"/>
  <c r="E36" i="37"/>
  <c r="AL40" i="37"/>
  <c r="AM40" i="37"/>
  <c r="AN40" i="37"/>
  <c r="AO40" i="37"/>
  <c r="AP40" i="37"/>
  <c r="AQ40" i="37"/>
  <c r="AR40" i="37"/>
  <c r="AS40" i="37"/>
  <c r="AT40" i="37"/>
  <c r="AU40" i="37"/>
  <c r="AV40" i="37"/>
  <c r="AW40" i="37"/>
  <c r="E40" i="37"/>
  <c r="AL44" i="37"/>
  <c r="AM44" i="37"/>
  <c r="AN44" i="37"/>
  <c r="AO44" i="37"/>
  <c r="AP44" i="37"/>
  <c r="AQ44" i="37"/>
  <c r="AR44" i="37"/>
  <c r="AS44" i="37"/>
  <c r="AT44" i="37"/>
  <c r="AU44" i="37"/>
  <c r="AV44" i="37"/>
  <c r="AW44" i="37"/>
  <c r="E44" i="37"/>
  <c r="AL48" i="37"/>
  <c r="AM48" i="37"/>
  <c r="AN48" i="37"/>
  <c r="AO48" i="37"/>
  <c r="AP48" i="37"/>
  <c r="AQ48" i="37"/>
  <c r="AR48" i="37"/>
  <c r="AS48" i="37"/>
  <c r="AT48" i="37"/>
  <c r="AU48" i="37"/>
  <c r="AV48" i="37"/>
  <c r="AW48" i="37"/>
  <c r="E48" i="37"/>
  <c r="AL52" i="37"/>
  <c r="AM52" i="37"/>
  <c r="AN52" i="37"/>
  <c r="AO52" i="37"/>
  <c r="AP52" i="37"/>
  <c r="AQ52" i="37"/>
  <c r="AR52" i="37"/>
  <c r="AS52" i="37"/>
  <c r="AT52" i="37"/>
  <c r="AU52" i="37"/>
  <c r="AV52" i="37"/>
  <c r="AW52" i="37"/>
  <c r="E52" i="37"/>
  <c r="AL56" i="37"/>
  <c r="AM56" i="37"/>
  <c r="AN56" i="37"/>
  <c r="AO56" i="37"/>
  <c r="AP56" i="37"/>
  <c r="AQ56" i="37"/>
  <c r="AR56" i="37"/>
  <c r="AS56" i="37"/>
  <c r="AT56" i="37"/>
  <c r="AU56" i="37"/>
  <c r="AV56" i="37"/>
  <c r="AW56" i="37"/>
  <c r="E56" i="37"/>
  <c r="AL60" i="37"/>
  <c r="AM60" i="37"/>
  <c r="AN60" i="37"/>
  <c r="AO60" i="37"/>
  <c r="AP60" i="37"/>
  <c r="AQ60" i="37"/>
  <c r="AR60" i="37"/>
  <c r="AS60" i="37"/>
  <c r="AT60" i="37"/>
  <c r="AU60" i="37"/>
  <c r="AV60" i="37"/>
  <c r="AW60" i="37"/>
  <c r="E60" i="37"/>
  <c r="AL64" i="37"/>
  <c r="AM64" i="37"/>
  <c r="AN64" i="37"/>
  <c r="AO64" i="37"/>
  <c r="AP64" i="37"/>
  <c r="AQ64" i="37"/>
  <c r="AR64" i="37"/>
  <c r="AS64" i="37"/>
  <c r="AT64" i="37"/>
  <c r="AU64" i="37"/>
  <c r="AV64" i="37"/>
  <c r="AW64" i="37"/>
  <c r="E64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F20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F24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F28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F32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F36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F40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F44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F48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F52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F56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F60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F64" i="37"/>
  <c r="AL21" i="37"/>
  <c r="AM21" i="37"/>
  <c r="AN21" i="37"/>
  <c r="AO21" i="37"/>
  <c r="AP21" i="37"/>
  <c r="AQ21" i="37"/>
  <c r="AR21" i="37"/>
  <c r="AS21" i="37"/>
  <c r="AT21" i="37"/>
  <c r="AU21" i="37"/>
  <c r="AV21" i="37"/>
  <c r="AW21" i="37"/>
  <c r="E21" i="37"/>
  <c r="AL25" i="37"/>
  <c r="AM25" i="37"/>
  <c r="AN25" i="37"/>
  <c r="AO25" i="37"/>
  <c r="AP25" i="37"/>
  <c r="AQ25" i="37"/>
  <c r="AR25" i="37"/>
  <c r="AS25" i="37"/>
  <c r="AT25" i="37"/>
  <c r="AU25" i="37"/>
  <c r="AV25" i="37"/>
  <c r="AW25" i="37"/>
  <c r="E25" i="37"/>
  <c r="AL29" i="37"/>
  <c r="AM29" i="37"/>
  <c r="AN29" i="37"/>
  <c r="AO29" i="37"/>
  <c r="AP29" i="37"/>
  <c r="AQ29" i="37"/>
  <c r="AR29" i="37"/>
  <c r="AS29" i="37"/>
  <c r="AT29" i="37"/>
  <c r="AU29" i="37"/>
  <c r="AV29" i="37"/>
  <c r="AW29" i="37"/>
  <c r="E29" i="37"/>
  <c r="AL33" i="37"/>
  <c r="AM33" i="37"/>
  <c r="AN33" i="37"/>
  <c r="AO33" i="37"/>
  <c r="AP33" i="37"/>
  <c r="AQ33" i="37"/>
  <c r="AR33" i="37"/>
  <c r="AS33" i="37"/>
  <c r="AT33" i="37"/>
  <c r="AU33" i="37"/>
  <c r="AV33" i="37"/>
  <c r="AW33" i="37"/>
  <c r="E33" i="37"/>
  <c r="AL37" i="37"/>
  <c r="AM37" i="37"/>
  <c r="AN37" i="37"/>
  <c r="AO37" i="37"/>
  <c r="AP37" i="37"/>
  <c r="AQ37" i="37"/>
  <c r="AR37" i="37"/>
  <c r="AS37" i="37"/>
  <c r="AT37" i="37"/>
  <c r="AU37" i="37"/>
  <c r="AV37" i="37"/>
  <c r="AW37" i="37"/>
  <c r="E37" i="37"/>
  <c r="AL41" i="37"/>
  <c r="AM41" i="37"/>
  <c r="AN41" i="37"/>
  <c r="AO41" i="37"/>
  <c r="AP41" i="37"/>
  <c r="AQ41" i="37"/>
  <c r="AR41" i="37"/>
  <c r="AS41" i="37"/>
  <c r="AT41" i="37"/>
  <c r="AU41" i="37"/>
  <c r="AV41" i="37"/>
  <c r="AW41" i="37"/>
  <c r="E41" i="37"/>
  <c r="AL45" i="37"/>
  <c r="AM45" i="37"/>
  <c r="AN45" i="37"/>
  <c r="AO45" i="37"/>
  <c r="AP45" i="37"/>
  <c r="AQ45" i="37"/>
  <c r="AR45" i="37"/>
  <c r="AS45" i="37"/>
  <c r="AT45" i="37"/>
  <c r="AU45" i="37"/>
  <c r="AV45" i="37"/>
  <c r="AW45" i="37"/>
  <c r="E45" i="37"/>
  <c r="AL49" i="37"/>
  <c r="AM49" i="37"/>
  <c r="AN49" i="37"/>
  <c r="AO49" i="37"/>
  <c r="AP49" i="37"/>
  <c r="AQ49" i="37"/>
  <c r="AR49" i="37"/>
  <c r="AS49" i="37"/>
  <c r="AT49" i="37"/>
  <c r="AU49" i="37"/>
  <c r="AV49" i="37"/>
  <c r="AW49" i="37"/>
  <c r="E49" i="37"/>
  <c r="AL53" i="37"/>
  <c r="AM53" i="37"/>
  <c r="AN53" i="37"/>
  <c r="AO53" i="37"/>
  <c r="AP53" i="37"/>
  <c r="AQ53" i="37"/>
  <c r="AR53" i="37"/>
  <c r="AS53" i="37"/>
  <c r="AT53" i="37"/>
  <c r="AU53" i="37"/>
  <c r="AV53" i="37"/>
  <c r="AW53" i="37"/>
  <c r="E53" i="37"/>
  <c r="AL57" i="37"/>
  <c r="AM57" i="37"/>
  <c r="AN57" i="37"/>
  <c r="AO57" i="37"/>
  <c r="AP57" i="37"/>
  <c r="AQ57" i="37"/>
  <c r="AR57" i="37"/>
  <c r="AS57" i="37"/>
  <c r="AT57" i="37"/>
  <c r="AU57" i="37"/>
  <c r="AV57" i="37"/>
  <c r="AW57" i="37"/>
  <c r="E57" i="37"/>
  <c r="AL61" i="37"/>
  <c r="AM61" i="37"/>
  <c r="AN61" i="37"/>
  <c r="AO61" i="37"/>
  <c r="AP61" i="37"/>
  <c r="AQ61" i="37"/>
  <c r="AR61" i="37"/>
  <c r="AS61" i="37"/>
  <c r="AT61" i="37"/>
  <c r="AU61" i="37"/>
  <c r="AV61" i="37"/>
  <c r="AW61" i="37"/>
  <c r="E61" i="37"/>
  <c r="AL65" i="37"/>
  <c r="AM65" i="37"/>
  <c r="AN65" i="37"/>
  <c r="AO65" i="37"/>
  <c r="AP65" i="37"/>
  <c r="AQ65" i="37"/>
  <c r="AR65" i="37"/>
  <c r="AS65" i="37"/>
  <c r="AT65" i="37"/>
  <c r="AU65" i="37"/>
  <c r="AV65" i="37"/>
  <c r="AW65" i="37"/>
  <c r="E65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F21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F25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F29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F33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F37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F41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F45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F49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F53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F57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F61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F65" i="37"/>
  <c r="AL22" i="37"/>
  <c r="AM22" i="37"/>
  <c r="AN22" i="37"/>
  <c r="AO22" i="37"/>
  <c r="AP22" i="37"/>
  <c r="AQ22" i="37"/>
  <c r="AR22" i="37"/>
  <c r="AS22" i="37"/>
  <c r="AT22" i="37"/>
  <c r="AU22" i="37"/>
  <c r="AV22" i="37"/>
  <c r="AW22" i="37"/>
  <c r="E22" i="37"/>
  <c r="AL26" i="37"/>
  <c r="AM26" i="37"/>
  <c r="AN26" i="37"/>
  <c r="AO26" i="37"/>
  <c r="AP26" i="37"/>
  <c r="AQ26" i="37"/>
  <c r="AR26" i="37"/>
  <c r="AS26" i="37"/>
  <c r="AT26" i="37"/>
  <c r="AU26" i="37"/>
  <c r="AV26" i="37"/>
  <c r="AW26" i="37"/>
  <c r="E26" i="37"/>
  <c r="AL30" i="37"/>
  <c r="AM30" i="37"/>
  <c r="AN30" i="37"/>
  <c r="AO30" i="37"/>
  <c r="AP30" i="37"/>
  <c r="AQ30" i="37"/>
  <c r="AR30" i="37"/>
  <c r="AS30" i="37"/>
  <c r="AT30" i="37"/>
  <c r="AU30" i="37"/>
  <c r="AV30" i="37"/>
  <c r="AW30" i="37"/>
  <c r="E30" i="37"/>
  <c r="AL34" i="37"/>
  <c r="AM34" i="37"/>
  <c r="AN34" i="37"/>
  <c r="AO34" i="37"/>
  <c r="AP34" i="37"/>
  <c r="AQ34" i="37"/>
  <c r="AR34" i="37"/>
  <c r="AS34" i="37"/>
  <c r="AT34" i="37"/>
  <c r="AU34" i="37"/>
  <c r="AV34" i="37"/>
  <c r="AW34" i="37"/>
  <c r="E34" i="37"/>
  <c r="AL38" i="37"/>
  <c r="AM38" i="37"/>
  <c r="AN38" i="37"/>
  <c r="AO38" i="37"/>
  <c r="AP38" i="37"/>
  <c r="AQ38" i="37"/>
  <c r="AR38" i="37"/>
  <c r="AS38" i="37"/>
  <c r="AT38" i="37"/>
  <c r="AU38" i="37"/>
  <c r="AV38" i="37"/>
  <c r="AW38" i="37"/>
  <c r="E38" i="37"/>
  <c r="AL42" i="37"/>
  <c r="AM42" i="37"/>
  <c r="AN42" i="37"/>
  <c r="AO42" i="37"/>
  <c r="AP42" i="37"/>
  <c r="AQ42" i="37"/>
  <c r="AR42" i="37"/>
  <c r="AS42" i="37"/>
  <c r="AT42" i="37"/>
  <c r="AU42" i="37"/>
  <c r="AV42" i="37"/>
  <c r="AW42" i="37"/>
  <c r="E42" i="37"/>
  <c r="AL46" i="37"/>
  <c r="AM46" i="37"/>
  <c r="AN46" i="37"/>
  <c r="AO46" i="37"/>
  <c r="AP46" i="37"/>
  <c r="AQ46" i="37"/>
  <c r="AR46" i="37"/>
  <c r="AS46" i="37"/>
  <c r="AT46" i="37"/>
  <c r="AU46" i="37"/>
  <c r="AV46" i="37"/>
  <c r="AW46" i="37"/>
  <c r="E46" i="37"/>
  <c r="AL50" i="37"/>
  <c r="AM50" i="37"/>
  <c r="AN50" i="37"/>
  <c r="AO50" i="37"/>
  <c r="AP50" i="37"/>
  <c r="AQ50" i="37"/>
  <c r="AR50" i="37"/>
  <c r="AS50" i="37"/>
  <c r="AT50" i="37"/>
  <c r="AU50" i="37"/>
  <c r="AV50" i="37"/>
  <c r="AW50" i="37"/>
  <c r="E50" i="37"/>
  <c r="AL54" i="37"/>
  <c r="AM54" i="37"/>
  <c r="AN54" i="37"/>
  <c r="AO54" i="37"/>
  <c r="AP54" i="37"/>
  <c r="AQ54" i="37"/>
  <c r="AR54" i="37"/>
  <c r="AS54" i="37"/>
  <c r="AT54" i="37"/>
  <c r="AU54" i="37"/>
  <c r="AV54" i="37"/>
  <c r="AW54" i="37"/>
  <c r="E54" i="37"/>
  <c r="AL58" i="37"/>
  <c r="AM58" i="37"/>
  <c r="AN58" i="37"/>
  <c r="AO58" i="37"/>
  <c r="AP58" i="37"/>
  <c r="AQ58" i="37"/>
  <c r="AR58" i="37"/>
  <c r="AS58" i="37"/>
  <c r="AT58" i="37"/>
  <c r="AU58" i="37"/>
  <c r="AV58" i="37"/>
  <c r="AW58" i="37"/>
  <c r="E58" i="37"/>
  <c r="AL62" i="37"/>
  <c r="AM62" i="37"/>
  <c r="AN62" i="37"/>
  <c r="AO62" i="37"/>
  <c r="AP62" i="37"/>
  <c r="AQ62" i="37"/>
  <c r="AR62" i="37"/>
  <c r="AS62" i="37"/>
  <c r="AT62" i="37"/>
  <c r="AU62" i="37"/>
  <c r="AV62" i="37"/>
  <c r="AW62" i="37"/>
  <c r="E62" i="37"/>
  <c r="AL66" i="37"/>
  <c r="AM66" i="37"/>
  <c r="AN66" i="37"/>
  <c r="AO66" i="37"/>
  <c r="AP66" i="37"/>
  <c r="AQ66" i="37"/>
  <c r="AR66" i="37"/>
  <c r="AS66" i="37"/>
  <c r="AT66" i="37"/>
  <c r="AU66" i="37"/>
  <c r="AV66" i="37"/>
  <c r="AW66" i="37"/>
  <c r="E66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F22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F26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F30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F34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F38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F42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F46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F50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F54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F58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F62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C66" i="37"/>
  <c r="AC65" i="37"/>
  <c r="AC64" i="37"/>
  <c r="AC63" i="37"/>
  <c r="AC62" i="37"/>
  <c r="AC61" i="37"/>
  <c r="AC60" i="37"/>
  <c r="AC59" i="37"/>
  <c r="AC58" i="37"/>
  <c r="AC57" i="37"/>
  <c r="AC56" i="37"/>
  <c r="AC55" i="37"/>
  <c r="AC54" i="37"/>
  <c r="AC53" i="37"/>
  <c r="AC52" i="37"/>
  <c r="AC51" i="37"/>
  <c r="AC50" i="37"/>
  <c r="AC49" i="37"/>
  <c r="AC48" i="37"/>
  <c r="AC47" i="37"/>
  <c r="AC46" i="37"/>
  <c r="AC45" i="37"/>
  <c r="AC44" i="37"/>
  <c r="AC43" i="37"/>
  <c r="AC42" i="37"/>
  <c r="AC41" i="37"/>
  <c r="AC40" i="37"/>
  <c r="AC39" i="37"/>
  <c r="AC38" i="37"/>
  <c r="AC37" i="37"/>
  <c r="AC36" i="37"/>
  <c r="AC35" i="37"/>
  <c r="AC34" i="37"/>
  <c r="AC33" i="37"/>
  <c r="AC32" i="37"/>
  <c r="AC31" i="37"/>
  <c r="AC30" i="37"/>
  <c r="AC29" i="37"/>
  <c r="AC28" i="37"/>
  <c r="AC27" i="37"/>
  <c r="AC26" i="37"/>
  <c r="AC25" i="37"/>
  <c r="AC24" i="37"/>
  <c r="AC23" i="37"/>
  <c r="AC22" i="37"/>
  <c r="AC21" i="37"/>
  <c r="AC20" i="37"/>
  <c r="AC19" i="37"/>
  <c r="AC18" i="37"/>
  <c r="AC17" i="37"/>
  <c r="AC15" i="37"/>
  <c r="S23" i="1"/>
  <c r="S32" i="1"/>
  <c r="AL15" i="37"/>
  <c r="AM15" i="37"/>
  <c r="AN15" i="37"/>
  <c r="AO15" i="37"/>
  <c r="AP15" i="37"/>
  <c r="AQ15" i="37"/>
  <c r="AR15" i="37"/>
  <c r="AS15" i="37"/>
  <c r="AT15" i="37"/>
  <c r="AU15" i="37"/>
  <c r="AV15" i="37"/>
  <c r="AW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AL17" i="37"/>
  <c r="AM17" i="37"/>
  <c r="AN17" i="37"/>
  <c r="AO17" i="37"/>
  <c r="AP17" i="37"/>
  <c r="AQ17" i="37"/>
  <c r="AR17" i="37"/>
  <c r="AS17" i="37"/>
  <c r="AT17" i="37"/>
  <c r="AU17" i="37"/>
  <c r="AV17" i="37"/>
  <c r="AW17" i="37"/>
  <c r="E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F17" i="37"/>
  <c r="AL18" i="37"/>
  <c r="AM18" i="37"/>
  <c r="AN18" i="37"/>
  <c r="AO18" i="37"/>
  <c r="AP18" i="37"/>
  <c r="AQ18" i="37"/>
  <c r="AR18" i="37"/>
  <c r="AS18" i="37"/>
  <c r="AT18" i="37"/>
  <c r="AU18" i="37"/>
  <c r="AV18" i="37"/>
  <c r="AW18" i="37"/>
  <c r="E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F18" i="37"/>
  <c r="AL19" i="37"/>
  <c r="AM19" i="37"/>
  <c r="AN19" i="37"/>
  <c r="AO19" i="37"/>
  <c r="AP19" i="37"/>
  <c r="AQ19" i="37"/>
  <c r="AR19" i="37"/>
  <c r="AS19" i="37"/>
  <c r="AT19" i="37"/>
  <c r="AU19" i="37"/>
  <c r="AV19" i="37"/>
  <c r="AW19" i="37"/>
  <c r="E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F19" i="37"/>
  <c r="D16" i="45"/>
  <c r="C53" i="1"/>
  <c r="R51" i="1"/>
  <c r="C51" i="1"/>
  <c r="AB34" i="37"/>
  <c r="AA34" i="37"/>
  <c r="D34" i="37"/>
  <c r="G34" i="37"/>
  <c r="AB33" i="37"/>
  <c r="AA33" i="37"/>
  <c r="D33" i="37"/>
  <c r="G33" i="37"/>
  <c r="AB32" i="37"/>
  <c r="AA32" i="37"/>
  <c r="B32" i="37"/>
  <c r="D32" i="37"/>
  <c r="G32" i="37"/>
  <c r="AB31" i="37"/>
  <c r="AA31" i="37"/>
  <c r="D31" i="37"/>
  <c r="G31" i="37"/>
  <c r="AB30" i="37"/>
  <c r="AA30" i="37"/>
  <c r="D30" i="37"/>
  <c r="G30" i="37"/>
  <c r="AB29" i="37"/>
  <c r="AA29" i="37"/>
  <c r="D29" i="37"/>
  <c r="G29" i="37"/>
  <c r="AB28" i="37"/>
  <c r="AA28" i="37"/>
  <c r="D28" i="37"/>
  <c r="G28" i="37"/>
  <c r="AB27" i="37"/>
  <c r="AA27" i="37"/>
  <c r="D27" i="37"/>
  <c r="G27" i="37"/>
  <c r="AB26" i="37"/>
  <c r="AA26" i="37"/>
  <c r="D26" i="37"/>
  <c r="G26" i="37"/>
  <c r="AB25" i="37"/>
  <c r="AA25" i="37"/>
  <c r="D25" i="37"/>
  <c r="G25" i="37"/>
  <c r="AB24" i="37"/>
  <c r="AA24" i="37"/>
  <c r="D24" i="37"/>
  <c r="G24" i="37"/>
  <c r="AB23" i="37"/>
  <c r="AA23" i="37"/>
  <c r="D23" i="37"/>
  <c r="G23" i="37"/>
  <c r="AB22" i="37"/>
  <c r="AA22" i="37"/>
  <c r="D22" i="37"/>
  <c r="G22" i="37"/>
  <c r="AB21" i="37"/>
  <c r="AA21" i="37"/>
  <c r="D21" i="37"/>
  <c r="G21" i="37"/>
  <c r="AB66" i="37"/>
  <c r="AA66" i="37"/>
  <c r="D66" i="37"/>
  <c r="G66" i="37"/>
  <c r="AB65" i="37"/>
  <c r="AA65" i="37"/>
  <c r="D65" i="37"/>
  <c r="G65" i="37"/>
  <c r="AB64" i="37"/>
  <c r="AA64" i="37"/>
  <c r="D64" i="37"/>
  <c r="G64" i="37"/>
  <c r="AB63" i="37"/>
  <c r="AA63" i="37"/>
  <c r="D63" i="37"/>
  <c r="G63" i="37"/>
  <c r="AB62" i="37"/>
  <c r="AA62" i="37"/>
  <c r="D62" i="37"/>
  <c r="G62" i="37"/>
  <c r="AB61" i="37"/>
  <c r="AA61" i="37"/>
  <c r="D61" i="37"/>
  <c r="G61" i="37"/>
  <c r="AB60" i="37"/>
  <c r="AA60" i="37"/>
  <c r="D60" i="37"/>
  <c r="G60" i="37"/>
  <c r="AB59" i="37"/>
  <c r="AA59" i="37"/>
  <c r="D59" i="37"/>
  <c r="G59" i="37"/>
  <c r="AB58" i="37"/>
  <c r="AA58" i="37"/>
  <c r="D58" i="37"/>
  <c r="G58" i="37"/>
  <c r="AB57" i="37"/>
  <c r="AA57" i="37"/>
  <c r="D57" i="37"/>
  <c r="G57" i="37"/>
  <c r="AB56" i="37"/>
  <c r="AA56" i="37"/>
  <c r="D56" i="37"/>
  <c r="G56" i="37"/>
  <c r="AB55" i="37"/>
  <c r="AA55" i="37"/>
  <c r="D55" i="37"/>
  <c r="G55" i="37"/>
  <c r="AB54" i="37"/>
  <c r="AA54" i="37"/>
  <c r="D54" i="37"/>
  <c r="G54" i="37"/>
  <c r="AB53" i="37"/>
  <c r="AA53" i="37"/>
  <c r="D53" i="37"/>
  <c r="G53" i="37"/>
  <c r="AB52" i="37"/>
  <c r="AA52" i="37"/>
  <c r="D52" i="37"/>
  <c r="G52" i="37"/>
  <c r="AB51" i="37"/>
  <c r="AA51" i="37"/>
  <c r="D51" i="37"/>
  <c r="G51" i="37"/>
  <c r="AB50" i="37"/>
  <c r="AA50" i="37"/>
  <c r="D50" i="37"/>
  <c r="G50" i="37"/>
  <c r="AB49" i="37"/>
  <c r="AA49" i="37"/>
  <c r="D49" i="37"/>
  <c r="G49" i="37"/>
  <c r="AB48" i="37"/>
  <c r="AA48" i="37"/>
  <c r="D48" i="37"/>
  <c r="G48" i="37"/>
  <c r="AB47" i="37"/>
  <c r="AA47" i="37"/>
  <c r="D47" i="37"/>
  <c r="G47" i="37"/>
  <c r="AB46" i="37"/>
  <c r="AA46" i="37"/>
  <c r="D46" i="37"/>
  <c r="G46" i="37"/>
  <c r="AB45" i="37"/>
  <c r="AA45" i="37"/>
  <c r="D45" i="37"/>
  <c r="G45" i="37"/>
  <c r="AB44" i="37"/>
  <c r="AA44" i="37"/>
  <c r="D44" i="37"/>
  <c r="G44" i="37"/>
  <c r="AB43" i="37"/>
  <c r="AA43" i="37"/>
  <c r="D43" i="37"/>
  <c r="G43" i="37"/>
  <c r="AB42" i="37"/>
  <c r="AA42" i="37"/>
  <c r="D42" i="37"/>
  <c r="G42" i="37"/>
  <c r="AB41" i="37"/>
  <c r="AA41" i="37"/>
  <c r="D41" i="37"/>
  <c r="G41" i="37"/>
  <c r="AB40" i="37"/>
  <c r="AA40" i="37"/>
  <c r="D40" i="37"/>
  <c r="G40" i="37"/>
  <c r="AB39" i="37"/>
  <c r="AA39" i="37"/>
  <c r="D39" i="37"/>
  <c r="G39" i="37"/>
  <c r="AB38" i="37"/>
  <c r="AA38" i="37"/>
  <c r="D38" i="37"/>
  <c r="G38" i="37"/>
  <c r="AB37" i="37"/>
  <c r="AA37" i="37"/>
  <c r="D37" i="37"/>
  <c r="G37" i="37"/>
  <c r="AB36" i="37"/>
  <c r="AA36" i="37"/>
  <c r="D36" i="37"/>
  <c r="G36" i="37"/>
  <c r="AB35" i="37"/>
  <c r="AA35" i="37"/>
  <c r="D35" i="37"/>
  <c r="G35" i="37"/>
  <c r="AB20" i="37"/>
  <c r="AA20" i="37"/>
  <c r="D20" i="37"/>
  <c r="G20" i="37"/>
  <c r="AB19" i="37"/>
  <c r="AA19" i="37"/>
  <c r="D19" i="37"/>
  <c r="G19" i="37"/>
  <c r="AD35" i="37"/>
  <c r="AJ35" i="37"/>
  <c r="AD37" i="37"/>
  <c r="AJ37" i="37"/>
  <c r="AD39" i="37"/>
  <c r="AJ39" i="37"/>
  <c r="AJ41" i="37"/>
  <c r="AD41" i="37"/>
  <c r="AJ43" i="37"/>
  <c r="AD43" i="37"/>
  <c r="AJ45" i="37"/>
  <c r="AD45" i="37"/>
  <c r="AJ47" i="37"/>
  <c r="AD47" i="37"/>
  <c r="AJ49" i="37"/>
  <c r="AD49" i="37"/>
  <c r="AJ51" i="37"/>
  <c r="AD51" i="37"/>
  <c r="AJ53" i="37"/>
  <c r="AD53" i="37"/>
  <c r="AJ55" i="37"/>
  <c r="AD55" i="37"/>
  <c r="AJ57" i="37"/>
  <c r="AD57" i="37"/>
  <c r="AJ59" i="37"/>
  <c r="AD59" i="37"/>
  <c r="AJ61" i="37"/>
  <c r="AD61" i="37"/>
  <c r="AJ63" i="37"/>
  <c r="AD63" i="37"/>
  <c r="AJ65" i="37"/>
  <c r="AD65" i="37"/>
  <c r="AJ22" i="37"/>
  <c r="AD22" i="37"/>
  <c r="AJ24" i="37"/>
  <c r="AD24" i="37"/>
  <c r="AJ26" i="37"/>
  <c r="AD26" i="37"/>
  <c r="AJ28" i="37"/>
  <c r="AD28" i="37"/>
  <c r="AJ30" i="37"/>
  <c r="AD30" i="37"/>
  <c r="AD33" i="37"/>
  <c r="AJ33" i="37"/>
  <c r="AJ36" i="37"/>
  <c r="AD36" i="37"/>
  <c r="AJ38" i="37"/>
  <c r="AD38" i="37"/>
  <c r="AJ40" i="37"/>
  <c r="AD40" i="37"/>
  <c r="AJ42" i="37"/>
  <c r="AD42" i="37"/>
  <c r="AJ44" i="37"/>
  <c r="AD44" i="37"/>
  <c r="AJ46" i="37"/>
  <c r="AD46" i="37"/>
  <c r="AJ48" i="37"/>
  <c r="AD48" i="37"/>
  <c r="AJ50" i="37"/>
  <c r="AD50" i="37"/>
  <c r="AJ52" i="37"/>
  <c r="AD52" i="37"/>
  <c r="AJ54" i="37"/>
  <c r="AD54" i="37"/>
  <c r="AJ56" i="37"/>
  <c r="AD56" i="37"/>
  <c r="AJ58" i="37"/>
  <c r="AD58" i="37"/>
  <c r="AJ60" i="37"/>
  <c r="AD60" i="37"/>
  <c r="AJ62" i="37"/>
  <c r="AD62" i="37"/>
  <c r="AJ64" i="37"/>
  <c r="AD64" i="37"/>
  <c r="AJ66" i="37"/>
  <c r="AD66" i="37"/>
  <c r="AD23" i="37"/>
  <c r="AJ23" i="37"/>
  <c r="AD25" i="37"/>
  <c r="AJ25" i="37"/>
  <c r="AD27" i="37"/>
  <c r="AJ27" i="37"/>
  <c r="AD29" i="37"/>
  <c r="AJ29" i="37"/>
  <c r="AD31" i="37"/>
  <c r="AJ31" i="37"/>
  <c r="AJ32" i="37"/>
  <c r="AI32" i="37"/>
  <c r="AD32" i="37"/>
  <c r="AJ34" i="37"/>
  <c r="AD34" i="37"/>
  <c r="B52" i="37"/>
  <c r="AI52" i="37"/>
  <c r="B58" i="37"/>
  <c r="AI58" i="37"/>
  <c r="B22" i="37"/>
  <c r="AI22" i="37"/>
  <c r="B23" i="37"/>
  <c r="AI23" i="37"/>
  <c r="B24" i="37"/>
  <c r="AI24" i="37"/>
  <c r="B25" i="37"/>
  <c r="AI25" i="37"/>
  <c r="B26" i="37"/>
  <c r="AI26" i="37"/>
  <c r="B27" i="37"/>
  <c r="AI27" i="37"/>
  <c r="B29" i="37"/>
  <c r="AI29" i="37"/>
  <c r="B28" i="37"/>
  <c r="AI28" i="37"/>
  <c r="B34" i="37"/>
  <c r="AI34" i="37"/>
  <c r="B30" i="37"/>
  <c r="AI30" i="37"/>
  <c r="B33" i="37"/>
  <c r="AI33" i="37"/>
  <c r="B35" i="37"/>
  <c r="AI35" i="37"/>
  <c r="B36" i="37"/>
  <c r="AI36" i="37"/>
  <c r="B37" i="37"/>
  <c r="AI37" i="37"/>
  <c r="B38" i="37"/>
  <c r="AI38" i="37"/>
  <c r="B39" i="37"/>
  <c r="AI39" i="37"/>
  <c r="B40" i="37"/>
  <c r="AI40" i="37"/>
  <c r="B41" i="37"/>
  <c r="AI41" i="37"/>
  <c r="B42" i="37"/>
  <c r="AI42" i="37"/>
  <c r="B43" i="37"/>
  <c r="AI43" i="37"/>
  <c r="B44" i="37"/>
  <c r="AI44" i="37"/>
  <c r="B45" i="37"/>
  <c r="AI45" i="37"/>
  <c r="B46" i="37"/>
  <c r="AI46" i="37"/>
  <c r="B47" i="37"/>
  <c r="AI47" i="37"/>
  <c r="B48" i="37"/>
  <c r="AI48" i="37"/>
  <c r="B49" i="37"/>
  <c r="AI49" i="37"/>
  <c r="B50" i="37"/>
  <c r="AI50" i="37"/>
  <c r="B51" i="37"/>
  <c r="AI51" i="37"/>
  <c r="B53" i="37"/>
  <c r="AI53" i="37"/>
  <c r="B54" i="37"/>
  <c r="AI54" i="37"/>
  <c r="B55" i="37"/>
  <c r="AI55" i="37"/>
  <c r="B56" i="37"/>
  <c r="AI56" i="37"/>
  <c r="B57" i="37"/>
  <c r="AI57" i="37"/>
  <c r="B59" i="37"/>
  <c r="AI59" i="37"/>
  <c r="B61" i="37"/>
  <c r="AI61" i="37"/>
  <c r="B63" i="37"/>
  <c r="AI63" i="37"/>
  <c r="B65" i="37"/>
  <c r="AI65" i="37"/>
  <c r="B60" i="37"/>
  <c r="AI60" i="37"/>
  <c r="B62" i="37"/>
  <c r="AI62" i="37"/>
  <c r="B64" i="37"/>
  <c r="AI64" i="37"/>
  <c r="B66" i="37"/>
  <c r="AI66" i="37"/>
  <c r="B31" i="37"/>
  <c r="AI31" i="37"/>
  <c r="B21" i="37"/>
  <c r="AI21" i="37"/>
  <c r="AD21" i="37"/>
  <c r="AJ21" i="37"/>
  <c r="D33" i="45"/>
  <c r="Y53" i="1"/>
  <c r="X52" i="1"/>
  <c r="Y52" i="1"/>
  <c r="Y37" i="1"/>
  <c r="Y54" i="1"/>
  <c r="Y56" i="1"/>
  <c r="Y55" i="1"/>
  <c r="Y43" i="1"/>
  <c r="Y42" i="1"/>
  <c r="X56" i="1"/>
  <c r="X55" i="1"/>
  <c r="AE15" i="37"/>
  <c r="F33" i="1"/>
  <c r="AJ3" i="37"/>
  <c r="S30" i="1"/>
  <c r="AB17" i="37"/>
  <c r="AA17" i="37"/>
  <c r="AB18" i="37"/>
  <c r="AA18" i="37"/>
  <c r="D18" i="37"/>
  <c r="G18" i="37"/>
  <c r="AB15" i="37"/>
  <c r="AA15" i="37"/>
  <c r="D15" i="37"/>
  <c r="D17" i="37"/>
  <c r="G17" i="37"/>
  <c r="AD15" i="37"/>
  <c r="G15" i="37"/>
  <c r="E15" i="37"/>
  <c r="F15" i="37"/>
  <c r="D12" i="45"/>
  <c r="X37" i="1"/>
  <c r="Y48" i="1"/>
  <c r="X48" i="1"/>
  <c r="Y39" i="1"/>
  <c r="D25" i="45"/>
  <c r="X57" i="1"/>
  <c r="A1" i="45"/>
  <c r="C8" i="45"/>
  <c r="C9" i="45"/>
  <c r="G24" i="45"/>
  <c r="D20" i="45"/>
  <c r="D21" i="45"/>
  <c r="G21" i="45"/>
  <c r="X43" i="1"/>
  <c r="D19" i="45"/>
  <c r="D22" i="45"/>
  <c r="G22" i="45"/>
  <c r="X42" i="1"/>
  <c r="G20" i="45"/>
  <c r="G19" i="45"/>
  <c r="X39" i="1"/>
  <c r="B5" i="37"/>
  <c r="A1" i="37"/>
  <c r="B17" i="37"/>
  <c r="AE17" i="37"/>
  <c r="A17" i="37"/>
  <c r="B18" i="37"/>
  <c r="AE18" i="37"/>
  <c r="A18" i="37"/>
  <c r="B19" i="37"/>
  <c r="AD17" i="37"/>
  <c r="B20" i="37"/>
  <c r="AJ18" i="37"/>
  <c r="AI18" i="37"/>
  <c r="AD18" i="37"/>
  <c r="AJ17" i="37"/>
  <c r="AE19" i="37"/>
  <c r="AI19" i="37"/>
  <c r="AI20" i="37"/>
  <c r="E53" i="1"/>
  <c r="AD19" i="37"/>
  <c r="AJ19" i="37"/>
  <c r="A19" i="37"/>
  <c r="AJ20" i="37"/>
  <c r="AD20" i="37"/>
  <c r="AI17" i="37"/>
  <c r="AI12" i="37"/>
  <c r="AJ12" i="37"/>
  <c r="AI11" i="37"/>
  <c r="P5" i="37"/>
  <c r="O9" i="37"/>
  <c r="S51" i="1"/>
  <c r="Z56" i="1"/>
  <c r="Z45" i="1"/>
  <c r="Z42" i="1"/>
  <c r="Z48" i="1"/>
  <c r="Z44" i="1"/>
  <c r="Z50" i="1"/>
  <c r="Z47" i="1"/>
  <c r="Z52" i="1"/>
  <c r="Z49" i="1"/>
  <c r="Z55" i="1"/>
  <c r="Z51" i="1"/>
  <c r="G5" i="46"/>
  <c r="Z39" i="1"/>
  <c r="Z57" i="1"/>
  <c r="D34" i="45"/>
  <c r="Z37" i="1"/>
  <c r="Z43" i="1"/>
  <c r="Z53" i="1"/>
  <c r="X54" i="1"/>
  <c r="Z54" i="1"/>
  <c r="D30" i="45"/>
  <c r="D14" i="45"/>
  <c r="A15" i="46"/>
  <c r="AJ3" i="46"/>
  <c r="A15" i="37"/>
</calcChain>
</file>

<file path=xl/sharedStrings.xml><?xml version="1.0" encoding="utf-8"?>
<sst xmlns="http://schemas.openxmlformats.org/spreadsheetml/2006/main" count="308" uniqueCount="179">
  <si>
    <t xml:space="preserve">Resource Adequacy (SCE Sells) Offer Form Instructions </t>
  </si>
  <si>
    <t>end</t>
  </si>
  <si>
    <t>2018 RA RFO</t>
  </si>
  <si>
    <t>Color/Pattern Codes</t>
  </si>
  <si>
    <t>Space to type in required Information (text or numbers)</t>
  </si>
  <si>
    <r>
      <t>Text/</t>
    </r>
    <r>
      <rPr>
        <sz val="10"/>
        <color rgb="FF0070C0"/>
        <rFont val="Calibri"/>
        <family val="2"/>
        <scheme val="minor"/>
      </rPr>
      <t>Information/</t>
    </r>
    <r>
      <rPr>
        <b/>
        <sz val="10"/>
        <color rgb="FFFF0000"/>
        <rFont val="Calibri"/>
        <family val="2"/>
        <scheme val="minor"/>
      </rPr>
      <t>Error</t>
    </r>
    <r>
      <rPr>
        <sz val="10"/>
        <color rgb="FF0070C0"/>
        <rFont val="Calibri"/>
        <family val="2"/>
        <scheme val="minor"/>
      </rPr>
      <t>/</t>
    </r>
    <r>
      <rPr>
        <b/>
        <sz val="10"/>
        <color rgb="FF00B050"/>
        <rFont val="Calibri"/>
        <family val="2"/>
        <scheme val="minor"/>
      </rPr>
      <t>Good to Go</t>
    </r>
  </si>
  <si>
    <t>SCE Only (headers, information and validation messages)</t>
  </si>
  <si>
    <t>Select from a drop-down box</t>
  </si>
  <si>
    <r>
      <t>Error text-number/</t>
    </r>
    <r>
      <rPr>
        <b/>
        <sz val="10"/>
        <rFont val="Calibri"/>
        <family val="2"/>
        <scheme val="minor"/>
      </rPr>
      <t>Good text-number</t>
    </r>
  </si>
  <si>
    <t>Data validation color</t>
  </si>
  <si>
    <t>SCE 2018 RA (SCE Sells) Offer Form</t>
  </si>
  <si>
    <t>Tab Names:</t>
  </si>
  <si>
    <t>Required Information</t>
  </si>
  <si>
    <t>Instructions</t>
  </si>
  <si>
    <t>n/a</t>
  </si>
  <si>
    <t>Front Page</t>
  </si>
  <si>
    <t>Required</t>
  </si>
  <si>
    <t>RA Offers</t>
  </si>
  <si>
    <t>Required for RA Capacity Offers</t>
  </si>
  <si>
    <t>Import Capability Transf Offers</t>
  </si>
  <si>
    <t>Required for Import Capability Transfer Offers</t>
  </si>
  <si>
    <t>Notes</t>
  </si>
  <si>
    <t>File should be opened and completed using Excel 2010 or later.</t>
  </si>
  <si>
    <t>Please fill out all data in units requested.</t>
  </si>
  <si>
    <t>Workbook Instructions</t>
  </si>
  <si>
    <t>Complete each required worksheet in the Offer Form.</t>
  </si>
  <si>
    <t xml:space="preserve">One file per RA Area Attribute. </t>
  </si>
  <si>
    <t>For example: Buyer must submit two separate Offer Forms if Buyer wants to purchase LA Basin and South System RA Capacity.</t>
  </si>
  <si>
    <t>I. "Front Page" tab</t>
  </si>
  <si>
    <t>a)</t>
  </si>
  <si>
    <t>Buyer Name – Buyer must enter the name of the Counterparty consistent with the name in the RA Confirmation on the "Front Page" tab (Cell A23).</t>
  </si>
  <si>
    <t>b)</t>
  </si>
  <si>
    <t>CPID – SCE will enter a Counterparty ID.</t>
  </si>
  <si>
    <t>c)</t>
  </si>
  <si>
    <t>File Update Date - Buyer should update the File Update Date field any time a change is made to the Offer Form.</t>
  </si>
  <si>
    <t>A. Validation Message</t>
  </si>
  <si>
    <t>Read the validation message and address it.</t>
  </si>
  <si>
    <t>B. RA Area Attribute</t>
  </si>
  <si>
    <t>Buyer must select type for RA Area Attribute for purchase.</t>
  </si>
  <si>
    <t>II. "RA Offers" tab</t>
  </si>
  <si>
    <t>Use this tab for RA Capacity offers. Refer to RFO Instructions for the products solicited</t>
  </si>
  <si>
    <t>Enter Offers RA Capacity Size in columns H through S</t>
  </si>
  <si>
    <t>Enter Offers RA Contract Price in column V through W</t>
  </si>
  <si>
    <t>Do not skip rows. Do not cut and paste.</t>
  </si>
  <si>
    <t>Round up to two decimal points. Numbers only</t>
  </si>
  <si>
    <t>III. "Import Capability Transfer Offers" tab</t>
  </si>
  <si>
    <t>Use this tab for Import Capability Transfer offers. Refer to RFO Instructions for the products solicited</t>
  </si>
  <si>
    <t>Enter Offers RA Contract Price in column V</t>
  </si>
  <si>
    <t>2018 RA RFO Indicative (SCE Sells)</t>
  </si>
  <si>
    <t>INDICATIVE OFFER</t>
  </si>
  <si>
    <t>FINAL OFFER (with indicative pricing terms)</t>
  </si>
  <si>
    <t>OFFER</t>
  </si>
  <si>
    <t>RESOURCE ADEQUACY (SCE SELLS) OFFER FORM</t>
  </si>
  <si>
    <t>Big Creek-Ventura</t>
  </si>
  <si>
    <t>LA Basin</t>
  </si>
  <si>
    <t>MASTER POWER PURCHASE AND SALE AGREEMENT 
CONFIRMATION LETTER</t>
  </si>
  <si>
    <t>San Diego-IV</t>
  </si>
  <si>
    <t>South System</t>
  </si>
  <si>
    <t>Fresno</t>
  </si>
  <si>
    <t>between</t>
  </si>
  <si>
    <t>North System</t>
  </si>
  <si>
    <t>SOUTHERN CALIFORNIA EDISON COMPANY</t>
  </si>
  <si>
    <t>and</t>
  </si>
  <si>
    <t>[Buyer Name]</t>
  </si>
  <si>
    <t>Generating Unit(s) Name:</t>
  </si>
  <si>
    <t>SCESELL</t>
  </si>
  <si>
    <t>[Unit(s) Names]</t>
  </si>
  <si>
    <t>Unit(s) ID:</t>
  </si>
  <si>
    <t>[SCE Note: Assigned by SCE]</t>
  </si>
  <si>
    <t>File Update Date:</t>
  </si>
  <si>
    <t>CPID:</t>
  </si>
  <si>
    <t>[SCE Note: Assigned by SCE.]</t>
  </si>
  <si>
    <t>CAISO Resource ID:</t>
  </si>
  <si>
    <t>Input</t>
  </si>
  <si>
    <t>Import Capability Transfer - MALIN500 (‘COB’)</t>
  </si>
  <si>
    <t>A. Supplier Diversity</t>
  </si>
  <si>
    <t>Existing Zone:</t>
  </si>
  <si>
    <t>Import Capability Transfer - NOB_ITC (‘NOB’)</t>
  </si>
  <si>
    <t>Import Capability Transfer - PALOVRDE_ITC (‘PV’)</t>
  </si>
  <si>
    <t>August Net Qualifying Capacity (MW):</t>
  </si>
  <si>
    <t xml:space="preserve">Import Capability Transfer - MEAD_ITC (‘MEAD’) 
</t>
  </si>
  <si>
    <t>Generating Unit Technology:</t>
  </si>
  <si>
    <t>Primary Fuel Type:</t>
  </si>
  <si>
    <t>Prime Mover Technology:</t>
  </si>
  <si>
    <t>NA</t>
  </si>
  <si>
    <t xml:space="preserve"> Turbine Configuration:</t>
  </si>
  <si>
    <t>RMR Contract:</t>
  </si>
  <si>
    <t>Unit SCID:</t>
  </si>
  <si>
    <t>[SCE Note: Read and address the validation message below.]</t>
  </si>
  <si>
    <t>Air Pollution Control District:</t>
  </si>
  <si>
    <t>Validation Message:</t>
  </si>
  <si>
    <t>California Air Resources Board ID #:</t>
  </si>
  <si>
    <t>[SCE Note: Offer Form Summary.]</t>
  </si>
  <si>
    <t>Resource Category:</t>
  </si>
  <si>
    <t>RA Area Attribute:</t>
  </si>
  <si>
    <t>Number of Offers:</t>
  </si>
  <si>
    <t>Path 26 Allocation:</t>
  </si>
  <si>
    <t>Local area reliability region:</t>
  </si>
  <si>
    <t>B. RA Area Attribute to Purchase</t>
  </si>
  <si>
    <t>Deliverability restrictions:</t>
  </si>
  <si>
    <r>
      <t>Are you a WMDVBE</t>
    </r>
    <r>
      <rPr>
        <vertAlign val="superscript"/>
        <sz val="9"/>
        <color theme="0" tint="-0.499984740745262"/>
        <rFont val="Calibri"/>
        <family val="2"/>
        <scheme val="minor"/>
      </rPr>
      <t>1</t>
    </r>
    <r>
      <rPr>
        <sz val="9"/>
        <color theme="0" tint="-0.499984740745262"/>
        <rFont val="Calibri"/>
        <family val="2"/>
        <scheme val="minor"/>
      </rPr>
      <t>?</t>
    </r>
  </si>
  <si>
    <r>
      <t>Is this an OTC Unit</t>
    </r>
    <r>
      <rPr>
        <vertAlign val="superscript"/>
        <sz val="9"/>
        <color theme="0" tint="-0.499984740745262"/>
        <rFont val="Calibri"/>
        <family val="2"/>
        <scheme val="minor"/>
      </rPr>
      <t>2</t>
    </r>
    <r>
      <rPr>
        <sz val="9"/>
        <color theme="0" tint="-0.499984740745262"/>
        <rFont val="Calibri"/>
        <family val="2"/>
        <scheme val="minor"/>
      </rPr>
      <t>?</t>
    </r>
  </si>
  <si>
    <t>No</t>
  </si>
  <si>
    <t>[SCE Note: Select RA Area Attribute for purchase.]</t>
  </si>
  <si>
    <t xml:space="preserve"> Passed</t>
  </si>
  <si>
    <t>#</t>
  </si>
  <si>
    <t>Validation Message</t>
  </si>
  <si>
    <t>RESOURCE_ID / IMPORT AREA</t>
  </si>
  <si>
    <t>GENERATOR NAME</t>
  </si>
  <si>
    <t>TBD</t>
  </si>
  <si>
    <t>Offer(s) to Buy Local RA from Southern California Edison</t>
  </si>
  <si>
    <t>Buyer provides the following information:</t>
  </si>
  <si>
    <t>Number of Resources:</t>
  </si>
  <si>
    <t>Maximum number of Offers:</t>
  </si>
  <si>
    <t>Offers Entered:</t>
  </si>
  <si>
    <t>A. List of Offers</t>
  </si>
  <si>
    <t>[SCE Note: Refer to details on the "Instructions" tab. All Offers must be entered in columns H through S and V. No blanks (zeros or positive numbers rounded to two decimal points only).]</t>
  </si>
  <si>
    <t>year</t>
  </si>
  <si>
    <t>[SCE Note: Product, Start Exercise Date and End Exercise Date is defined by the RA Capacity Size (MW) and Contract Price ($/kW-month) entered.]</t>
  </si>
  <si>
    <t>[SCE Note: Do not skip rows. Do not cut and paste.]</t>
  </si>
  <si>
    <t>good offers count</t>
  </si>
  <si>
    <t>[SCE Note: Check validation comment in column AE. Offer Name (column A) will appear once all of the fields are entered correctly.]</t>
  </si>
  <si>
    <t>validation count</t>
  </si>
  <si>
    <t>[SCE Note: "EXAMPLE"/"SAMPLE" offer is in Row 15.]</t>
  </si>
  <si>
    <t>RA Capacity Size (MW)</t>
  </si>
  <si>
    <t>months</t>
  </si>
  <si>
    <t>Offer Name</t>
  </si>
  <si>
    <t>ID#</t>
  </si>
  <si>
    <t>Number of Blocks Lifted</t>
  </si>
  <si>
    <t>Product</t>
  </si>
  <si>
    <t>Start Exercise Date</t>
  </si>
  <si>
    <t>End Exercise Date</t>
  </si>
  <si>
    <t>Variable by Month
(Yes/No)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</si>
  <si>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</si>
  <si>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</si>
  <si>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</si>
  <si>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</si>
  <si>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</si>
  <si>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</si>
  <si>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</si>
  <si>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</si>
  <si>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</si>
  <si>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</si>
  <si>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</si>
  <si>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</si>
  <si>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Minimum Number of Blocks Offered</t>
  </si>
  <si>
    <t>Maximum Number of Blocks Offered</t>
  </si>
  <si>
    <t>2019
Contract Price ($/kW-month)</t>
  </si>
  <si>
    <t>2020
Contract Price ($/kW-month)</t>
  </si>
  <si>
    <t>2018
Contract Price ($/kW-month)</t>
  </si>
  <si>
    <t>Note</t>
  </si>
  <si>
    <t>Total Nominal Capacity Payment ($ million)</t>
  </si>
  <si>
    <t>Total Nominal Capacity Payment ($million) for 
Max Blocks</t>
  </si>
  <si>
    <t>Total MW-months (rounded)</t>
  </si>
  <si>
    <t>Offer Description</t>
  </si>
  <si>
    <t>count</t>
  </si>
  <si>
    <t>years check</t>
  </si>
  <si>
    <t>validation check</t>
  </si>
  <si>
    <t>skip row check</t>
  </si>
  <si>
    <t>Capacity shape</t>
  </si>
  <si>
    <t>sample</t>
  </si>
  <si>
    <t>SAMPLE</t>
  </si>
  <si>
    <r>
      <t xml:space="preserve">EXAMPLE/SAMPLE OFFER IS ABOVE. ACTUAL OFFERS </t>
    </r>
    <r>
      <rPr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entered BELOW (COLUMNS H through S and V only)</t>
    </r>
  </si>
  <si>
    <t>Offer(s) to Buy Import Allocation Rights from Southern California Edison</t>
  </si>
  <si>
    <t>Data for APPENDIX 1.7</t>
  </si>
  <si>
    <t>DESCRIPTION OF GENERATING UNITS</t>
  </si>
  <si>
    <t>Seller provides the following information:</t>
  </si>
  <si>
    <t>Generating Unit Name:</t>
  </si>
  <si>
    <t>Product Type:</t>
  </si>
  <si>
    <t>Contingent RA Product</t>
  </si>
  <si>
    <t>A. Generating Unit Details</t>
  </si>
  <si>
    <t>Generating Unit:</t>
  </si>
  <si>
    <t>Site Address/Location:</t>
  </si>
  <si>
    <t>[SCE Note: To be filed in Confirmation]</t>
  </si>
  <si>
    <t>B. Generating Unit Specifications</t>
  </si>
  <si>
    <t>Name Plate Capacity:</t>
  </si>
  <si>
    <t>none</t>
  </si>
  <si>
    <r>
      <t>Are you a WMDVBE</t>
    </r>
    <r>
      <rPr>
        <b/>
        <vertAlign val="superscript"/>
        <sz val="10"/>
        <color theme="0" tint="-0.499984740745262"/>
        <rFont val="Arial Narrow"/>
        <family val="2"/>
      </rPr>
      <t>1</t>
    </r>
    <r>
      <rPr>
        <b/>
        <sz val="10"/>
        <color theme="0" tint="-0.499984740745262"/>
        <rFont val="Arial Narrow"/>
        <family val="2"/>
      </rPr>
      <t>?</t>
    </r>
  </si>
  <si>
    <r>
      <t>Is this an OTC Unit</t>
    </r>
    <r>
      <rPr>
        <b/>
        <vertAlign val="superscript"/>
        <sz val="10"/>
        <color theme="0" tint="-0.499984740745262"/>
        <rFont val="Arial Narrow"/>
        <family val="2"/>
      </rPr>
      <t>2</t>
    </r>
    <r>
      <rPr>
        <b/>
        <sz val="10"/>
        <color theme="0" tint="-0.499984740745262"/>
        <rFont val="Arial Narrow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</si>
</sst>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"/>
    <numFmt numFmtId="166" formatCode="0.000000"/>
    <numFmt numFmtId="167" formatCode="0.0000000000000000%"/>
    <numFmt numFmtId="168" formatCode="#,##0;\(#,##0\)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#,##0.00&quot; $&quot;;\-#,##0.00&quot; $&quot;"/>
    <numFmt numFmtId="172" formatCode="#,##0\ &quot;Pts&quot;;\-#,##0\ &quot;Pts&quot;"/>
    <numFmt numFmtId="173" formatCode="000"/>
    <numFmt numFmtId="174" formatCode="[$-409]mmmm\ d\,\ yyyy;@"/>
    <numFmt numFmtId="175" formatCode="_([$€-2]* #,##0.00_);_([$€-2]* \(#,##0.00\);_([$€-2]* &quot;-&quot;??_)"/>
    <numFmt numFmtId="176" formatCode="0.000"/>
    <numFmt numFmtId="177" formatCode="#,##0.000\¢;\(#,##0.000\¢\)"/>
    <numFmt numFmtId="178" formatCode="#,##0_);[Red]\(#,##0\);&quot;-&quot;_);@_)"/>
    <numFmt numFmtId="179" formatCode="&quot;$&quot;#,##0_);[Red]\(&quot;$&quot;#,##0\);&quot;-&quot;_);@_)"/>
    <numFmt numFmtId="180" formatCode="\$#"/>
    <numFmt numFmtId="181" formatCode="_-* #,##0_-;\-* #,##0_-;_-* &quot;-&quot;_-;_-@_-"/>
    <numFmt numFmtId="182" formatCode="_-* #,##0.00_-;\-* #,##0.00_-;_-* &quot;-&quot;??_-;_-@_-"/>
    <numFmt numFmtId="183" formatCode="[Red][&gt;8760]General;[Black][&lt;=8760]General"/>
    <numFmt numFmtId="184" formatCode="[Red][=1]General;[Black][&lt;&gt;1]General"/>
    <numFmt numFmtId="185" formatCode="[&lt;0]&quot;&quot;;[Black][&gt;0]\(00.0%\);General"/>
    <numFmt numFmtId="186" formatCode="0.00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0.0%"/>
    <numFmt numFmtId="190" formatCode="mm/dd/yy;@"/>
  </numFmts>
  <fonts count="133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10"/>
      <color theme="1"/>
      <name val="Arial"/>
      <family val="2"/>
    </font>
    <font>
      <sz val="14"/>
      <color theme="0"/>
      <name val="Arial Narrow"/>
      <family val="2"/>
    </font>
    <font>
      <sz val="9"/>
      <name val="Calibri"/>
      <family val="2"/>
      <scheme val="minor"/>
    </font>
    <font>
      <b/>
      <sz val="10"/>
      <color theme="0" tint="-0.499984740745262"/>
      <name val="Arial Narrow"/>
      <family val="2"/>
    </font>
    <font>
      <sz val="10"/>
      <color theme="0" tint="-0.499984740745262"/>
      <name val="Arial Narrow"/>
      <family val="2"/>
    </font>
    <font>
      <b/>
      <vertAlign val="superscript"/>
      <sz val="10"/>
      <color theme="0" tint="-0.499984740745262"/>
      <name val="Arial Narrow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Arial"/>
      <family val="2"/>
    </font>
    <font>
      <b/>
      <sz val="9"/>
      <color theme="0" tint="-0.499984740745262"/>
      <name val="Arial Narrow"/>
      <family val="2"/>
    </font>
    <font>
      <sz val="9"/>
      <color theme="0" tint="-0.499984740745262"/>
      <name val="Arial"/>
      <family val="2"/>
    </font>
    <font>
      <sz val="9"/>
      <color theme="0" tint="-0.499984740745262"/>
      <name val="Arial Narrow"/>
      <family val="2"/>
    </font>
    <font>
      <sz val="9"/>
      <color theme="0" tint="-0.499984740745262"/>
      <name val="Calibri"/>
      <family val="2"/>
      <scheme val="minor"/>
    </font>
    <font>
      <sz val="24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 Narrow"/>
      <family val="2"/>
    </font>
    <font>
      <sz val="10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70C0"/>
      <name val="Arial Narrow"/>
      <family val="2"/>
    </font>
    <font>
      <b/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u/>
      <sz val="8.5"/>
      <color indexed="12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Palatino Linotyp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9"/>
      <color theme="1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sz val="11"/>
      <color theme="1"/>
      <name val="Palatino Linotyp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2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FFC000"/>
      <name val="Calibri"/>
      <family val="2"/>
      <scheme val="minor"/>
    </font>
    <font>
      <b/>
      <sz val="9"/>
      <name val="Arial Narrow"/>
      <family val="2"/>
    </font>
    <font>
      <vertAlign val="superscript"/>
      <sz val="9"/>
      <color theme="0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70C0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 Narrow"/>
      <family val="2"/>
    </font>
    <font>
      <sz val="10"/>
      <color theme="0" tint="-0.499984740745262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F4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>
        <fgColor indexed="11"/>
        <bgColor indexed="25"/>
      </patternFill>
    </fill>
    <fill>
      <patternFill patternType="solid">
        <fgColor indexed="42"/>
      </patternFill>
    </fill>
    <fill>
      <patternFill patternType="solid">
        <fgColor indexed="24"/>
        <bgColor indexed="25"/>
      </patternFill>
    </fill>
    <fill>
      <patternFill patternType="solid">
        <fgColor indexed="32"/>
        <bgColor indexed="32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rgb="FF00B050"/>
      </left>
      <right/>
      <top style="thick">
        <color rgb="FF00B050"/>
      </top>
      <bottom style="thin">
        <color indexed="64"/>
      </bottom>
      <diagonal/>
    </border>
    <border>
      <left/>
      <right/>
      <top style="thick">
        <color rgb="FF00B050"/>
      </top>
      <bottom style="thin">
        <color indexed="64"/>
      </bottom>
      <diagonal/>
    </border>
    <border>
      <left/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506">
    <xf numFmtId="0" fontId="0" fillId="0" borderId="0"/>
    <xf numFmtId="167" fontId="3" fillId="0" borderId="0" applyBorder="0"/>
    <xf numFmtId="167" fontId="26" fillId="0" borderId="0" applyBorder="0"/>
    <xf numFmtId="167" fontId="3" fillId="0" borderId="0" applyBorder="0"/>
    <xf numFmtId="167" fontId="26" fillId="0" borderId="0" applyBorder="0"/>
    <xf numFmtId="164" fontId="3" fillId="0" borderId="0" applyBorder="0"/>
    <xf numFmtId="164" fontId="26" fillId="0" borderId="0" applyBorder="0"/>
    <xf numFmtId="168" fontId="3" fillId="0" borderId="0" applyBorder="0"/>
    <xf numFmtId="168" fontId="26" fillId="0" borderId="0" applyBorder="0"/>
    <xf numFmtId="169" fontId="3" fillId="2" borderId="1">
      <alignment horizontal="center" vertical="center"/>
    </xf>
    <xf numFmtId="169" fontId="26" fillId="2" borderId="1">
      <alignment horizontal="center" vertical="center"/>
    </xf>
    <xf numFmtId="6" fontId="11" fillId="0" borderId="0">
      <protection locked="0"/>
    </xf>
    <xf numFmtId="170" fontId="3" fillId="0" borderId="0">
      <protection locked="0"/>
    </xf>
    <xf numFmtId="170" fontId="26" fillId="0" borderId="0">
      <protection locked="0"/>
    </xf>
    <xf numFmtId="38" fontId="12" fillId="3" borderId="0" applyNumberFormat="0" applyBorder="0" applyAlignment="0" applyProtection="0"/>
    <xf numFmtId="38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171" fontId="3" fillId="0" borderId="0">
      <protection locked="0"/>
    </xf>
    <xf numFmtId="171" fontId="26" fillId="0" borderId="0">
      <protection locked="0"/>
    </xf>
    <xf numFmtId="171" fontId="3" fillId="0" borderId="0">
      <protection locked="0"/>
    </xf>
    <xf numFmtId="171" fontId="26" fillId="0" borderId="0">
      <protection locked="0"/>
    </xf>
    <xf numFmtId="0" fontId="14" fillId="0" borderId="2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0" fontId="12" fillId="4" borderId="3" applyNumberFormat="0" applyBorder="0" applyAlignment="0" applyProtection="0"/>
    <xf numFmtId="10" fontId="6" fillId="4" borderId="3" applyNumberFormat="0" applyBorder="0" applyAlignment="0" applyProtection="0"/>
    <xf numFmtId="37" fontId="15" fillId="0" borderId="0"/>
    <xf numFmtId="172" fontId="3" fillId="0" borderId="0"/>
    <xf numFmtId="172" fontId="2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2" fillId="0" borderId="0"/>
    <xf numFmtId="0" fontId="23" fillId="0" borderId="0"/>
    <xf numFmtId="10" fontId="3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3" fillId="0" borderId="0">
      <alignment horizontal="left" wrapText="1"/>
    </xf>
    <xf numFmtId="166" fontId="26" fillId="0" borderId="0">
      <alignment horizontal="left" wrapText="1"/>
    </xf>
    <xf numFmtId="171" fontId="3" fillId="0" borderId="4">
      <protection locked="0"/>
    </xf>
    <xf numFmtId="171" fontId="26" fillId="0" borderId="4">
      <protection locked="0"/>
    </xf>
    <xf numFmtId="37" fontId="12" fillId="5" borderId="0" applyNumberFormat="0" applyBorder="0" applyAlignment="0" applyProtection="0"/>
    <xf numFmtId="37" fontId="6" fillId="5" borderId="0" applyNumberFormat="0" applyBorder="0" applyAlignment="0" applyProtection="0"/>
    <xf numFmtId="37" fontId="6" fillId="0" borderId="0"/>
    <xf numFmtId="3" fontId="16" fillId="0" borderId="2" applyProtection="0"/>
    <xf numFmtId="175" fontId="3" fillId="0" borderId="0"/>
    <xf numFmtId="0" fontId="3" fillId="0" borderId="0"/>
    <xf numFmtId="0" fontId="3" fillId="0" borderId="0"/>
    <xf numFmtId="0" fontId="3" fillId="0" borderId="0"/>
    <xf numFmtId="167" fontId="3" fillId="0" borderId="0" applyBorder="0"/>
    <xf numFmtId="167" fontId="3" fillId="0" borderId="0" applyBorder="0"/>
    <xf numFmtId="164" fontId="3" fillId="0" borderId="0" applyBorder="0"/>
    <xf numFmtId="168" fontId="3" fillId="0" borderId="0" applyBorder="0"/>
    <xf numFmtId="169" fontId="3" fillId="2" borderId="1">
      <alignment horizontal="center" vertical="center"/>
    </xf>
    <xf numFmtId="44" fontId="3" fillId="0" borderId="0" applyFont="0" applyFill="0" applyBorder="0" applyAlignment="0" applyProtection="0"/>
    <xf numFmtId="170" fontId="3" fillId="0" borderId="0">
      <protection locked="0"/>
    </xf>
    <xf numFmtId="171" fontId="3" fillId="0" borderId="0">
      <protection locked="0"/>
    </xf>
    <xf numFmtId="171" fontId="3" fillId="0" borderId="0">
      <protection locked="0"/>
    </xf>
    <xf numFmtId="172" fontId="3" fillId="0" borderId="0"/>
    <xf numFmtId="0" fontId="6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>
      <alignment horizontal="left" wrapText="1"/>
    </xf>
    <xf numFmtId="171" fontId="3" fillId="0" borderId="4">
      <protection locked="0"/>
    </xf>
    <xf numFmtId="0" fontId="3" fillId="0" borderId="0"/>
    <xf numFmtId="0" fontId="6" fillId="0" borderId="0"/>
    <xf numFmtId="0" fontId="2" fillId="0" borderId="0"/>
    <xf numFmtId="0" fontId="2" fillId="0" borderId="0"/>
    <xf numFmtId="175" fontId="28" fillId="0" borderId="0"/>
    <xf numFmtId="43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5" fontId="3" fillId="0" borderId="0" applyNumberFormat="0" applyFill="0" applyBorder="0" applyAlignment="0" applyProtection="0"/>
    <xf numFmtId="175" fontId="20" fillId="47" borderId="46" applyNumberFormat="0" applyFont="0" applyAlignment="0" applyProtection="0">
      <alignment vertical="top"/>
    </xf>
    <xf numFmtId="175" fontId="20" fillId="48" borderId="47" applyNumberFormat="0" applyFont="0" applyBorder="0" applyProtection="0"/>
    <xf numFmtId="3" fontId="72" fillId="49" borderId="0" applyNumberFormat="0" applyBorder="0" applyAlignment="0" applyProtection="0">
      <alignment vertical="top"/>
    </xf>
    <xf numFmtId="175" fontId="73" fillId="0" borderId="0"/>
    <xf numFmtId="175" fontId="74" fillId="4" borderId="48" applyNumberFormat="0" applyBorder="0" applyAlignment="0" applyProtection="0"/>
    <xf numFmtId="177" fontId="75" fillId="0" borderId="0" applyFont="0" applyAlignment="0"/>
    <xf numFmtId="178" fontId="75" fillId="0" borderId="49" applyBorder="0">
      <alignment horizontal="center"/>
    </xf>
    <xf numFmtId="3" fontId="76" fillId="0" borderId="0">
      <protection locked="0"/>
    </xf>
    <xf numFmtId="175" fontId="73" fillId="0" borderId="0"/>
    <xf numFmtId="3" fontId="76" fillId="0" borderId="0">
      <protection locked="0"/>
    </xf>
    <xf numFmtId="175" fontId="73" fillId="0" borderId="0"/>
    <xf numFmtId="179" fontId="75" fillId="0" borderId="6" applyFont="0" applyFill="0" applyBorder="0" applyAlignment="0" applyProtection="0"/>
    <xf numFmtId="180" fontId="76" fillId="0" borderId="0">
      <protection locked="0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37" fontId="77" fillId="50" borderId="0" applyNumberFormat="0" applyFont="0" applyBorder="0" applyAlignment="0" applyProtection="0"/>
    <xf numFmtId="175" fontId="3" fillId="0" borderId="0" applyFont="0" applyFill="0" applyBorder="0" applyAlignment="0" applyProtection="0"/>
    <xf numFmtId="175" fontId="78" fillId="0" borderId="0" applyNumberFormat="0" applyFill="0" applyBorder="0" applyAlignment="0" applyProtection="0"/>
    <xf numFmtId="175" fontId="79" fillId="0" borderId="0" applyProtection="0"/>
    <xf numFmtId="175" fontId="6" fillId="0" borderId="0" applyProtection="0"/>
    <xf numFmtId="175" fontId="80" fillId="0" borderId="0" applyProtection="0"/>
    <xf numFmtId="175" fontId="78" fillId="0" borderId="0" applyProtection="0"/>
    <xf numFmtId="175" fontId="81" fillId="0" borderId="0" applyProtection="0"/>
    <xf numFmtId="175" fontId="82" fillId="0" borderId="0" applyProtection="0"/>
    <xf numFmtId="175" fontId="83" fillId="0" borderId="0" applyProtection="0"/>
    <xf numFmtId="5" fontId="20" fillId="47" borderId="46" applyNumberFormat="0" applyAlignment="0" applyProtection="0">
      <alignment vertical="top"/>
    </xf>
    <xf numFmtId="175" fontId="84" fillId="51" borderId="0" applyProtection="0"/>
    <xf numFmtId="175" fontId="3" fillId="0" borderId="0" applyNumberFormat="0" applyFill="0" applyBorder="0" applyProtection="0">
      <alignment wrapText="1"/>
    </xf>
    <xf numFmtId="175" fontId="3" fillId="0" borderId="0" applyNumberFormat="0" applyFill="0" applyBorder="0" applyProtection="0">
      <alignment horizontal="justify" vertical="top" wrapText="1"/>
    </xf>
    <xf numFmtId="175" fontId="19" fillId="0" borderId="0" applyNumberFormat="0" applyFill="0" applyBorder="0" applyAlignment="0" applyProtection="0">
      <alignment vertical="top"/>
      <protection locked="0"/>
    </xf>
    <xf numFmtId="175" fontId="85" fillId="0" borderId="0" applyNumberFormat="0" applyFill="0" applyBorder="0" applyAlignment="0" applyProtection="0">
      <alignment vertical="top"/>
      <protection locked="0"/>
    </xf>
    <xf numFmtId="175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83" fontId="20" fillId="0" borderId="0" applyFill="0" applyBorder="0" applyAlignment="0" applyProtection="0">
      <alignment horizontal="center"/>
    </xf>
    <xf numFmtId="184" fontId="20" fillId="0" borderId="0" applyFill="0" applyBorder="0" applyAlignment="0" applyProtection="0">
      <alignment horizont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77" fillId="0" borderId="0" applyFont="0" applyFill="0" applyBorder="0" applyAlignment="0" applyProtection="0">
      <alignment horizontal="center"/>
    </xf>
    <xf numFmtId="175" fontId="28" fillId="0" borderId="0"/>
    <xf numFmtId="175" fontId="28" fillId="0" borderId="0"/>
    <xf numFmtId="175" fontId="28" fillId="0" borderId="0"/>
    <xf numFmtId="0" fontId="3" fillId="0" borderId="0"/>
    <xf numFmtId="175" fontId="6" fillId="0" borderId="0"/>
    <xf numFmtId="175" fontId="3" fillId="0" borderId="0"/>
    <xf numFmtId="0" fontId="6" fillId="0" borderId="0"/>
    <xf numFmtId="175" fontId="2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3" fillId="0" borderId="0"/>
    <xf numFmtId="175" fontId="3" fillId="0" borderId="0"/>
    <xf numFmtId="0" fontId="28" fillId="0" borderId="0"/>
    <xf numFmtId="175" fontId="73" fillId="0" borderId="0"/>
    <xf numFmtId="9" fontId="86" fillId="0" borderId="0" applyFont="0" applyFill="0" applyBorder="0" applyAlignment="0" applyProtection="0"/>
    <xf numFmtId="10" fontId="86" fillId="0" borderId="0" applyFont="0" applyFill="0" applyBorder="0" applyAlignment="0" applyProtection="0"/>
    <xf numFmtId="9" fontId="3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/>
    <xf numFmtId="3" fontId="20" fillId="52" borderId="0" applyNumberFormat="0" applyBorder="0" applyAlignment="0" applyProtection="0">
      <alignment vertical="top"/>
    </xf>
    <xf numFmtId="3" fontId="20" fillId="53" borderId="0" applyNumberFormat="0" applyFont="0" applyBorder="0" applyAlignment="0" applyProtection="0">
      <alignment vertical="top"/>
    </xf>
    <xf numFmtId="175" fontId="20" fillId="0" borderId="0" applyFont="0" applyFill="0" applyBorder="0" applyAlignment="0" applyProtection="0">
      <alignment vertical="top"/>
    </xf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5" fontId="7" fillId="0" borderId="0" applyFill="0" applyBorder="0" applyAlignment="0" applyProtection="0">
      <alignment horizontal="center"/>
    </xf>
    <xf numFmtId="175" fontId="3" fillId="54" borderId="0"/>
    <xf numFmtId="175" fontId="87" fillId="55" borderId="0" applyNumberFormat="0" applyBorder="0" applyAlignment="0" applyProtection="0"/>
    <xf numFmtId="175" fontId="71" fillId="0" borderId="0" applyNumberFormat="0" applyFill="0" applyBorder="0" applyAlignment="0" applyProtection="0"/>
    <xf numFmtId="175" fontId="88" fillId="55" borderId="0" applyNumberFormat="0" applyBorder="0" applyAlignment="0" applyProtection="0"/>
    <xf numFmtId="175" fontId="21" fillId="0" borderId="0" applyNumberFormat="0" applyFill="0" applyBorder="0" applyAlignment="0" applyProtection="0"/>
    <xf numFmtId="175" fontId="7" fillId="55" borderId="0" applyNumberFormat="0" applyBorder="0" applyAlignment="0" applyProtection="0"/>
    <xf numFmtId="175" fontId="89" fillId="56" borderId="0" applyNumberFormat="0" applyBorder="0" applyAlignment="0" applyProtection="0"/>
    <xf numFmtId="175" fontId="89" fillId="56" borderId="0" applyNumberFormat="0" applyBorder="0" applyAlignment="0" applyProtection="0"/>
    <xf numFmtId="175" fontId="89" fillId="56" borderId="0" applyNumberFormat="0" applyBorder="0" applyProtection="0">
      <alignment horizontal="center"/>
    </xf>
    <xf numFmtId="175" fontId="89" fillId="56" borderId="0" applyNumberFormat="0" applyBorder="0" applyProtection="0">
      <alignment horizontal="center"/>
    </xf>
    <xf numFmtId="175" fontId="90" fillId="56" borderId="0" applyNumberFormat="0" applyBorder="0" applyAlignment="0" applyProtection="0"/>
    <xf numFmtId="175" fontId="3" fillId="0" borderId="0" applyNumberFormat="0" applyFont="0" applyFill="0" applyBorder="0" applyProtection="0">
      <alignment horizontal="right"/>
    </xf>
    <xf numFmtId="175" fontId="3" fillId="0" borderId="0" applyNumberFormat="0" applyFont="0" applyFill="0" applyBorder="0" applyProtection="0">
      <alignment horizontal="left"/>
    </xf>
    <xf numFmtId="175" fontId="6" fillId="0" borderId="0" applyNumberFormat="0" applyFill="0" applyBorder="0" applyAlignment="0" applyProtection="0"/>
    <xf numFmtId="175" fontId="48" fillId="0" borderId="0" applyNumberFormat="0" applyFill="0" applyBorder="0" applyAlignment="0" applyProtection="0"/>
    <xf numFmtId="175" fontId="3" fillId="57" borderId="0" applyNumberFormat="0" applyBorder="0" applyAlignment="0" applyProtection="0"/>
    <xf numFmtId="18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23" applyNumberFormat="0" applyFont="0" applyFill="0" applyAlignment="0" applyProtection="0"/>
    <xf numFmtId="175" fontId="18" fillId="0" borderId="0" applyNumberFormat="0" applyBorder="0" applyAlignment="0"/>
    <xf numFmtId="175" fontId="18" fillId="0" borderId="0" applyNumberFormat="0" applyBorder="0" applyAlignment="0"/>
    <xf numFmtId="175" fontId="91" fillId="0" borderId="0" applyNumberFormat="0" applyBorder="0" applyAlignment="0"/>
    <xf numFmtId="175" fontId="91" fillId="0" borderId="0" applyNumberFormat="0" applyBorder="0" applyAlignment="0"/>
    <xf numFmtId="40" fontId="92" fillId="0" borderId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4" fontId="3" fillId="4" borderId="3" applyNumberFormat="0" applyFont="0" applyAlignment="0" applyProtection="0">
      <alignment horizontal="centerContinuous"/>
    </xf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6" fillId="0" borderId="0"/>
    <xf numFmtId="175" fontId="28" fillId="0" borderId="0"/>
    <xf numFmtId="175" fontId="3" fillId="0" borderId="0"/>
    <xf numFmtId="179" fontId="75" fillId="0" borderId="50" applyFont="0" applyFill="0" applyBorder="0" applyAlignment="0" applyProtection="0"/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" fillId="0" borderId="0"/>
    <xf numFmtId="179" fontId="75" fillId="0" borderId="53" applyFont="0" applyFill="0" applyBorder="0" applyAlignment="0" applyProtection="0"/>
    <xf numFmtId="175" fontId="20" fillId="47" borderId="51" applyNumberFormat="0" applyFont="0" applyAlignment="0" applyProtection="0">
      <alignment vertical="top"/>
    </xf>
    <xf numFmtId="175" fontId="20" fillId="48" borderId="52" applyNumberFormat="0" applyFont="0" applyBorder="0" applyProtection="0"/>
    <xf numFmtId="5" fontId="20" fillId="47" borderId="51" applyNumberFormat="0" applyAlignment="0" applyProtection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10" fontId="6" fillId="4" borderId="3" applyNumberFormat="0" applyBorder="0" applyAlignment="0" applyProtection="0"/>
    <xf numFmtId="10" fontId="6" fillId="4" borderId="3" applyNumberFormat="0" applyBorder="0" applyAlignment="0" applyProtection="0"/>
    <xf numFmtId="175" fontId="3" fillId="0" borderId="23" applyNumberFormat="0" applyFont="0" applyFill="0" applyAlignment="0" applyProtection="0"/>
    <xf numFmtId="171" fontId="3" fillId="0" borderId="4">
      <protection locked="0"/>
    </xf>
    <xf numFmtId="0" fontId="70" fillId="0" borderId="0"/>
    <xf numFmtId="0" fontId="70" fillId="0" borderId="0"/>
    <xf numFmtId="0" fontId="70" fillId="0" borderId="0"/>
    <xf numFmtId="179" fontId="75" fillId="0" borderId="50" applyFont="0" applyFill="0" applyBorder="0" applyAlignment="0" applyProtection="0"/>
    <xf numFmtId="14" fontId="3" fillId="4" borderId="3" applyNumberFormat="0" applyFont="0" applyAlignment="0" applyProtection="0">
      <alignment horizontal="centerContinuous"/>
    </xf>
    <xf numFmtId="0" fontId="3" fillId="0" borderId="0"/>
    <xf numFmtId="167" fontId="3" fillId="0" borderId="0" applyBorder="0"/>
    <xf numFmtId="167" fontId="3" fillId="0" borderId="0" applyBorder="0"/>
    <xf numFmtId="167" fontId="3" fillId="0" borderId="0" applyBorder="0"/>
    <xf numFmtId="164" fontId="3" fillId="0" borderId="0" applyBorder="0"/>
    <xf numFmtId="164" fontId="3" fillId="0" borderId="0" applyBorder="0"/>
    <xf numFmtId="168" fontId="3" fillId="0" borderId="0" applyBorder="0"/>
    <xf numFmtId="168" fontId="3" fillId="0" borderId="0" applyBorder="0"/>
    <xf numFmtId="0" fontId="2" fillId="24" borderId="0" applyNumberFormat="0" applyBorder="0" applyAlignment="0" applyProtection="0"/>
    <xf numFmtId="0" fontId="93" fillId="5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93" fillId="5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9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93" fillId="60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93" fillId="61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93" fillId="62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93" fillId="63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93" fillId="64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93" fillId="65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93" fillId="60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93" fillId="63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93" fillId="66" borderId="0" applyNumberFormat="0" applyBorder="0" applyAlignment="0" applyProtection="0"/>
    <xf numFmtId="0" fontId="2" fillId="45" borderId="0" applyNumberFormat="0" applyBorder="0" applyAlignment="0" applyProtection="0"/>
    <xf numFmtId="0" fontId="69" fillId="26" borderId="0" applyNumberFormat="0" applyBorder="0" applyAlignment="0" applyProtection="0"/>
    <xf numFmtId="0" fontId="94" fillId="67" borderId="0" applyNumberFormat="0" applyBorder="0" applyAlignment="0" applyProtection="0"/>
    <xf numFmtId="0" fontId="69" fillId="26" borderId="0" applyNumberFormat="0" applyBorder="0" applyAlignment="0" applyProtection="0"/>
    <xf numFmtId="0" fontId="69" fillId="30" borderId="0" applyNumberFormat="0" applyBorder="0" applyAlignment="0" applyProtection="0"/>
    <xf numFmtId="0" fontId="94" fillId="64" borderId="0" applyNumberFormat="0" applyBorder="0" applyAlignment="0" applyProtection="0"/>
    <xf numFmtId="0" fontId="69" fillId="30" borderId="0" applyNumberFormat="0" applyBorder="0" applyAlignment="0" applyProtection="0"/>
    <xf numFmtId="0" fontId="69" fillId="34" borderId="0" applyNumberFormat="0" applyBorder="0" applyAlignment="0" applyProtection="0"/>
    <xf numFmtId="0" fontId="94" fillId="65" borderId="0" applyNumberFormat="0" applyBorder="0" applyAlignment="0" applyProtection="0"/>
    <xf numFmtId="0" fontId="69" fillId="34" borderId="0" applyNumberFormat="0" applyBorder="0" applyAlignment="0" applyProtection="0"/>
    <xf numFmtId="0" fontId="69" fillId="38" borderId="0" applyNumberFormat="0" applyBorder="0" applyAlignment="0" applyProtection="0"/>
    <xf numFmtId="0" fontId="94" fillId="68" borderId="0" applyNumberFormat="0" applyBorder="0" applyAlignment="0" applyProtection="0"/>
    <xf numFmtId="0" fontId="69" fillId="38" borderId="0" applyNumberFormat="0" applyBorder="0" applyAlignment="0" applyProtection="0"/>
    <xf numFmtId="0" fontId="69" fillId="42" borderId="0" applyNumberFormat="0" applyBorder="0" applyAlignment="0" applyProtection="0"/>
    <xf numFmtId="0" fontId="94" fillId="69" borderId="0" applyNumberFormat="0" applyBorder="0" applyAlignment="0" applyProtection="0"/>
    <xf numFmtId="0" fontId="69" fillId="42" borderId="0" applyNumberFormat="0" applyBorder="0" applyAlignment="0" applyProtection="0"/>
    <xf numFmtId="0" fontId="69" fillId="46" borderId="0" applyNumberFormat="0" applyBorder="0" applyAlignment="0" applyProtection="0"/>
    <xf numFmtId="0" fontId="94" fillId="70" borderId="0" applyNumberFormat="0" applyBorder="0" applyAlignment="0" applyProtection="0"/>
    <xf numFmtId="0" fontId="69" fillId="46" borderId="0" applyNumberFormat="0" applyBorder="0" applyAlignment="0" applyProtection="0"/>
    <xf numFmtId="0" fontId="69" fillId="23" borderId="0" applyNumberFormat="0" applyBorder="0" applyAlignment="0" applyProtection="0"/>
    <xf numFmtId="0" fontId="94" fillId="71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94" fillId="72" borderId="0" applyNumberFormat="0" applyBorder="0" applyAlignment="0" applyProtection="0"/>
    <xf numFmtId="0" fontId="69" fillId="27" borderId="0" applyNumberFormat="0" applyBorder="0" applyAlignment="0" applyProtection="0"/>
    <xf numFmtId="0" fontId="69" fillId="31" borderId="0" applyNumberFormat="0" applyBorder="0" applyAlignment="0" applyProtection="0"/>
    <xf numFmtId="0" fontId="94" fillId="73" borderId="0" applyNumberFormat="0" applyBorder="0" applyAlignment="0" applyProtection="0"/>
    <xf numFmtId="0" fontId="69" fillId="31" borderId="0" applyNumberFormat="0" applyBorder="0" applyAlignment="0" applyProtection="0"/>
    <xf numFmtId="0" fontId="69" fillId="35" borderId="0" applyNumberFormat="0" applyBorder="0" applyAlignment="0" applyProtection="0"/>
    <xf numFmtId="0" fontId="94" fillId="68" borderId="0" applyNumberFormat="0" applyBorder="0" applyAlignment="0" applyProtection="0"/>
    <xf numFmtId="0" fontId="69" fillId="35" borderId="0" applyNumberFormat="0" applyBorder="0" applyAlignment="0" applyProtection="0"/>
    <xf numFmtId="0" fontId="69" fillId="39" borderId="0" applyNumberFormat="0" applyBorder="0" applyAlignment="0" applyProtection="0"/>
    <xf numFmtId="0" fontId="94" fillId="69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0" fontId="94" fillId="74" borderId="0" applyNumberFormat="0" applyBorder="0" applyAlignment="0" applyProtection="0"/>
    <xf numFmtId="0" fontId="69" fillId="43" borderId="0" applyNumberFormat="0" applyBorder="0" applyAlignment="0" applyProtection="0"/>
    <xf numFmtId="169" fontId="3" fillId="2" borderId="1">
      <alignment horizontal="center" vertical="center"/>
    </xf>
    <xf numFmtId="0" fontId="60" fillId="17" borderId="0" applyNumberFormat="0" applyBorder="0" applyAlignment="0" applyProtection="0"/>
    <xf numFmtId="0" fontId="95" fillId="59" borderId="0" applyNumberFormat="0" applyBorder="0" applyAlignment="0" applyProtection="0"/>
    <xf numFmtId="0" fontId="60" fillId="17" borderId="0" applyNumberFormat="0" applyBorder="0" applyAlignment="0" applyProtection="0"/>
    <xf numFmtId="0" fontId="64" fillId="20" borderId="41" applyNumberFormat="0" applyAlignment="0" applyProtection="0"/>
    <xf numFmtId="0" fontId="96" fillId="75" borderId="55" applyNumberFormat="0" applyAlignment="0" applyProtection="0"/>
    <xf numFmtId="0" fontId="64" fillId="20" borderId="41" applyNumberFormat="0" applyAlignment="0" applyProtection="0"/>
    <xf numFmtId="0" fontId="66" fillId="21" borderId="44" applyNumberFormat="0" applyAlignment="0" applyProtection="0"/>
    <xf numFmtId="0" fontId="97" fillId="76" borderId="56" applyNumberFormat="0" applyAlignment="0" applyProtection="0"/>
    <xf numFmtId="0" fontId="66" fillId="21" borderId="44" applyNumberFormat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3" fillId="0" borderId="0">
      <protection locked="0"/>
    </xf>
    <xf numFmtId="0" fontId="59" fillId="16" borderId="0" applyNumberFormat="0" applyBorder="0" applyAlignment="0" applyProtection="0"/>
    <xf numFmtId="0" fontId="100" fillId="48" borderId="0" applyNumberFormat="0" applyBorder="0" applyAlignment="0" applyProtection="0"/>
    <xf numFmtId="0" fontId="59" fillId="16" borderId="0" applyNumberFormat="0" applyBorder="0" applyAlignment="0" applyProtection="0"/>
    <xf numFmtId="38" fontId="6" fillId="3" borderId="0" applyNumberFormat="0" applyBorder="0" applyAlignment="0" applyProtection="0"/>
    <xf numFmtId="0" fontId="56" fillId="0" borderId="38" applyNumberFormat="0" applyFill="0" applyAlignment="0" applyProtection="0"/>
    <xf numFmtId="0" fontId="101" fillId="0" borderId="5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102" fillId="0" borderId="58" applyNumberFormat="0" applyFill="0" applyAlignment="0" applyProtection="0"/>
    <xf numFmtId="0" fontId="57" fillId="0" borderId="39" applyNumberFormat="0" applyFill="0" applyAlignment="0" applyProtection="0"/>
    <xf numFmtId="0" fontId="58" fillId="0" borderId="40" applyNumberFormat="0" applyFill="0" applyAlignment="0" applyProtection="0"/>
    <xf numFmtId="0" fontId="103" fillId="0" borderId="59" applyNumberFormat="0" applyFill="0" applyAlignment="0" applyProtection="0"/>
    <xf numFmtId="0" fontId="58" fillId="0" borderId="40" applyNumberFormat="0" applyFill="0" applyAlignment="0" applyProtection="0"/>
    <xf numFmtId="0" fontId="5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3" fillId="0" borderId="0">
      <protection locked="0"/>
    </xf>
    <xf numFmtId="171" fontId="3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0" fontId="6" fillId="4" borderId="3" applyNumberFormat="0" applyBorder="0" applyAlignment="0" applyProtection="0"/>
    <xf numFmtId="0" fontId="62" fillId="19" borderId="41" applyNumberFormat="0" applyAlignment="0" applyProtection="0"/>
    <xf numFmtId="0" fontId="106" fillId="62" borderId="55" applyNumberFormat="0" applyAlignment="0" applyProtection="0"/>
    <xf numFmtId="0" fontId="106" fillId="62" borderId="55" applyNumberFormat="0" applyAlignment="0" applyProtection="0"/>
    <xf numFmtId="0" fontId="106" fillId="62" borderId="55" applyNumberFormat="0" applyAlignment="0" applyProtection="0"/>
    <xf numFmtId="0" fontId="106" fillId="62" borderId="55" applyNumberFormat="0" applyAlignment="0" applyProtection="0"/>
    <xf numFmtId="0" fontId="62" fillId="19" borderId="41" applyNumberFormat="0" applyAlignment="0" applyProtection="0"/>
    <xf numFmtId="0" fontId="62" fillId="19" borderId="41" applyNumberFormat="0" applyAlignment="0" applyProtection="0"/>
    <xf numFmtId="0" fontId="65" fillId="0" borderId="43" applyNumberFormat="0" applyFill="0" applyAlignment="0" applyProtection="0"/>
    <xf numFmtId="0" fontId="107" fillId="0" borderId="60" applyNumberFormat="0" applyFill="0" applyAlignment="0" applyProtection="0"/>
    <xf numFmtId="0" fontId="65" fillId="0" borderId="43" applyNumberFormat="0" applyFill="0" applyAlignment="0" applyProtection="0"/>
    <xf numFmtId="0" fontId="61" fillId="18" borderId="0" applyNumberFormat="0" applyBorder="0" applyAlignment="0" applyProtection="0"/>
    <xf numFmtId="0" fontId="108" fillId="77" borderId="0" applyNumberFormat="0" applyBorder="0" applyAlignment="0" applyProtection="0"/>
    <xf numFmtId="0" fontId="61" fillId="18" borderId="0" applyNumberFormat="0" applyBorder="0" applyAlignment="0" applyProtection="0"/>
    <xf numFmtId="172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70" fillId="0" borderId="0"/>
    <xf numFmtId="0" fontId="70" fillId="0" borderId="0"/>
    <xf numFmtId="0" fontId="6" fillId="0" borderId="0"/>
    <xf numFmtId="0" fontId="3" fillId="0" borderId="0"/>
    <xf numFmtId="0" fontId="28" fillId="0" borderId="0"/>
    <xf numFmtId="0" fontId="70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9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6" fillId="0" borderId="0"/>
    <xf numFmtId="0" fontId="110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8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8" fillId="0" borderId="0"/>
    <xf numFmtId="0" fontId="2" fillId="22" borderId="45" applyNumberFormat="0" applyFont="0" applyAlignment="0" applyProtection="0"/>
    <xf numFmtId="0" fontId="3" fillId="78" borderId="61" applyNumberFormat="0" applyFont="0" applyAlignment="0" applyProtection="0"/>
    <xf numFmtId="0" fontId="93" fillId="78" borderId="61" applyNumberFormat="0" applyFont="0" applyAlignment="0" applyProtection="0"/>
    <xf numFmtId="0" fontId="3" fillId="78" borderId="61" applyNumberFormat="0" applyFont="0" applyAlignment="0" applyProtection="0"/>
    <xf numFmtId="0" fontId="70" fillId="22" borderId="45" applyNumberFormat="0" applyFont="0" applyAlignment="0" applyProtection="0"/>
    <xf numFmtId="0" fontId="2" fillId="22" borderId="45" applyNumberFormat="0" applyFont="0" applyAlignment="0" applyProtection="0"/>
    <xf numFmtId="0" fontId="63" fillId="20" borderId="42" applyNumberFormat="0" applyAlignment="0" applyProtection="0"/>
    <xf numFmtId="0" fontId="111" fillId="75" borderId="62" applyNumberFormat="0" applyAlignment="0" applyProtection="0"/>
    <xf numFmtId="0" fontId="63" fillId="20" borderId="42" applyNumberFormat="0" applyAlignment="0" applyProtection="0"/>
    <xf numFmtId="18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8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0" fontId="112" fillId="0" borderId="0" applyNumberFormat="0" applyFill="0" applyBorder="0" applyAlignment="0" applyProtection="0"/>
    <xf numFmtId="171" fontId="3" fillId="0" borderId="4">
      <protection locked="0"/>
    </xf>
    <xf numFmtId="0" fontId="113" fillId="0" borderId="54" applyNumberFormat="0" applyFill="0" applyAlignment="0" applyProtection="0"/>
    <xf numFmtId="171" fontId="3" fillId="0" borderId="4">
      <protection locked="0"/>
    </xf>
    <xf numFmtId="0" fontId="113" fillId="0" borderId="54" applyNumberFormat="0" applyFill="0" applyAlignment="0" applyProtection="0"/>
    <xf numFmtId="37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6" fillId="4" borderId="3" applyNumberFormat="0" applyBorder="0" applyAlignment="0" applyProtection="0"/>
    <xf numFmtId="175" fontId="20" fillId="47" borderId="51" applyNumberFormat="0" applyFont="0" applyAlignment="0" applyProtection="0">
      <alignment vertical="top"/>
    </xf>
    <xf numFmtId="175" fontId="20" fillId="48" borderId="52" applyNumberFormat="0" applyFont="0" applyBorder="0" applyProtection="0"/>
    <xf numFmtId="179" fontId="75" fillId="0" borderId="53" applyFont="0" applyFill="0" applyBorder="0" applyAlignment="0" applyProtection="0"/>
    <xf numFmtId="5" fontId="20" fillId="47" borderId="51" applyNumberFormat="0" applyAlignment="0" applyProtection="0">
      <alignment vertical="top"/>
    </xf>
    <xf numFmtId="10" fontId="6" fillId="4" borderId="3" applyNumberFormat="0" applyBorder="0" applyAlignment="0" applyProtection="0"/>
    <xf numFmtId="14" fontId="3" fillId="4" borderId="3" applyNumberFormat="0" applyFont="0" applyAlignment="0" applyProtection="0">
      <alignment horizontal="centerContinuous"/>
    </xf>
    <xf numFmtId="179" fontId="75" fillId="0" borderId="53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71" fontId="3" fillId="0" borderId="4">
      <protection locked="0"/>
    </xf>
    <xf numFmtId="0" fontId="70" fillId="0" borderId="0"/>
    <xf numFmtId="0" fontId="70" fillId="0" borderId="0"/>
    <xf numFmtId="0" fontId="70" fillId="0" borderId="0"/>
    <xf numFmtId="179" fontId="75" fillId="0" borderId="53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22" borderId="45" applyNumberFormat="0" applyFont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5" applyNumberFormat="0" applyFont="0" applyAlignment="0" applyProtection="0"/>
  </cellStyleXfs>
  <cellXfs count="426">
    <xf numFmtId="0" fontId="0" fillId="0" borderId="0" xfId="0"/>
    <xf numFmtId="0" fontId="0" fillId="0" borderId="0" xfId="0" applyProtection="1">
      <protection hidden="1"/>
    </xf>
    <xf numFmtId="0" fontId="30" fillId="10" borderId="21" xfId="52" applyNumberFormat="1" applyFont="1" applyFill="1" applyBorder="1" applyAlignment="1" applyProtection="1">
      <alignment horizontal="center" vertical="center" wrapText="1"/>
      <protection locked="0"/>
    </xf>
    <xf numFmtId="0" fontId="47" fillId="0" borderId="21" xfId="30" applyFont="1" applyBorder="1" applyAlignment="1" applyProtection="1">
      <alignment horizontal="center" vertical="center" wrapText="1"/>
      <protection hidden="1"/>
    </xf>
    <xf numFmtId="173" fontId="47" fillId="6" borderId="21" xfId="30" applyNumberFormat="1" applyFont="1" applyFill="1" applyBorder="1" applyAlignment="1" applyProtection="1">
      <alignment horizontal="center" vertical="center"/>
      <protection hidden="1"/>
    </xf>
    <xf numFmtId="1" fontId="47" fillId="6" borderId="21" xfId="30" applyNumberFormat="1" applyFont="1" applyFill="1" applyBorder="1" applyAlignment="1" applyProtection="1">
      <alignment horizontal="center" vertical="center"/>
      <protection hidden="1"/>
    </xf>
    <xf numFmtId="2" fontId="47" fillId="12" borderId="21" xfId="30" applyNumberFormat="1" applyFont="1" applyFill="1" applyBorder="1" applyAlignment="1" applyProtection="1">
      <alignment horizontal="center" vertical="center"/>
      <protection locked="0"/>
    </xf>
    <xf numFmtId="176" fontId="9" fillId="7" borderId="28" xfId="30" applyNumberFormat="1" applyFont="1" applyFill="1" applyBorder="1" applyAlignment="1" applyProtection="1">
      <alignment horizontal="center" vertical="center"/>
      <protection hidden="1"/>
    </xf>
    <xf numFmtId="1" fontId="9" fillId="7" borderId="28" xfId="30" applyNumberFormat="1" applyFont="1" applyFill="1" applyBorder="1" applyAlignment="1" applyProtection="1">
      <alignment horizontal="center" vertical="center" wrapText="1"/>
      <protection hidden="1"/>
    </xf>
    <xf numFmtId="0" fontId="51" fillId="14" borderId="13" xfId="30" applyFont="1" applyFill="1" applyBorder="1" applyAlignment="1" applyProtection="1">
      <alignment vertical="center"/>
      <protection hidden="1"/>
    </xf>
    <xf numFmtId="0" fontId="50" fillId="7" borderId="30" xfId="30" applyFont="1" applyFill="1" applyBorder="1" applyAlignment="1" applyProtection="1">
      <alignment horizontal="center" vertical="center" wrapText="1"/>
      <protection hidden="1"/>
    </xf>
    <xf numFmtId="0" fontId="50" fillId="7" borderId="10" xfId="30" applyFont="1" applyFill="1" applyBorder="1" applyAlignment="1" applyProtection="1">
      <alignment horizontal="center" vertical="center" wrapText="1"/>
      <protection hidden="1"/>
    </xf>
    <xf numFmtId="173" fontId="50" fillId="7" borderId="10" xfId="30" applyNumberFormat="1" applyFont="1" applyFill="1" applyBorder="1" applyAlignment="1" applyProtection="1">
      <alignment horizontal="center" vertical="center"/>
      <protection hidden="1"/>
    </xf>
    <xf numFmtId="1" fontId="50" fillId="7" borderId="10" xfId="30" applyNumberFormat="1" applyFont="1" applyFill="1" applyBorder="1" applyAlignment="1" applyProtection="1">
      <alignment horizontal="center" vertical="center"/>
      <protection hidden="1"/>
    </xf>
    <xf numFmtId="14" fontId="50" fillId="7" borderId="10" xfId="30" applyNumberFormat="1" applyFont="1" applyFill="1" applyBorder="1" applyAlignment="1" applyProtection="1">
      <alignment horizontal="center" vertical="center" wrapText="1"/>
      <protection hidden="1"/>
    </xf>
    <xf numFmtId="2" fontId="50" fillId="7" borderId="10" xfId="30" applyNumberFormat="1" applyFont="1" applyFill="1" applyBorder="1" applyAlignment="1" applyProtection="1">
      <alignment horizontal="center" vertical="center" wrapText="1"/>
      <protection hidden="1"/>
    </xf>
    <xf numFmtId="4" fontId="50" fillId="7" borderId="10" xfId="30" applyNumberFormat="1" applyFont="1" applyFill="1" applyBorder="1" applyAlignment="1" applyProtection="1">
      <alignment horizontal="center" vertical="center"/>
      <protection hidden="1"/>
    </xf>
    <xf numFmtId="14" fontId="47" fillId="0" borderId="21" xfId="30" applyNumberFormat="1" applyFont="1" applyBorder="1" applyAlignment="1" applyProtection="1">
      <alignment horizontal="center" vertical="center" wrapText="1"/>
      <protection hidden="1"/>
    </xf>
    <xf numFmtId="0" fontId="9" fillId="7" borderId="7" xfId="53" applyFont="1" applyFill="1" applyBorder="1" applyProtection="1">
      <protection hidden="1"/>
    </xf>
    <xf numFmtId="0" fontId="3" fillId="0" borderId="0" xfId="53" applyProtection="1">
      <protection hidden="1"/>
    </xf>
    <xf numFmtId="0" fontId="36" fillId="0" borderId="0" xfId="53" applyFont="1" applyProtection="1">
      <protection hidden="1"/>
    </xf>
    <xf numFmtId="0" fontId="9" fillId="0" borderId="0" xfId="53" applyFont="1" applyProtection="1">
      <protection hidden="1"/>
    </xf>
    <xf numFmtId="0" fontId="9" fillId="7" borderId="9" xfId="53" applyFont="1" applyFill="1" applyBorder="1" applyProtection="1">
      <protection hidden="1"/>
    </xf>
    <xf numFmtId="0" fontId="31" fillId="6" borderId="8" xfId="53" applyFont="1" applyFill="1" applyBorder="1" applyAlignment="1" applyProtection="1">
      <alignment horizontal="right"/>
      <protection hidden="1"/>
    </xf>
    <xf numFmtId="0" fontId="31" fillId="6" borderId="0" xfId="53" applyFont="1" applyFill="1" applyAlignment="1" applyProtection="1">
      <alignment horizontal="right"/>
      <protection hidden="1"/>
    </xf>
    <xf numFmtId="0" fontId="32" fillId="7" borderId="15" xfId="53" applyFont="1" applyFill="1" applyBorder="1" applyAlignment="1" applyProtection="1">
      <alignment horizontal="center"/>
      <protection hidden="1"/>
    </xf>
    <xf numFmtId="0" fontId="9" fillId="7" borderId="0" xfId="52" applyNumberFormat="1" applyFont="1" applyFill="1" applyProtection="1">
      <protection hidden="1"/>
    </xf>
    <xf numFmtId="0" fontId="8" fillId="7" borderId="0" xfId="53" applyFont="1" applyFill="1" applyAlignment="1" applyProtection="1">
      <alignment horizontal="left"/>
      <protection hidden="1"/>
    </xf>
    <xf numFmtId="0" fontId="39" fillId="6" borderId="0" xfId="53" applyFont="1" applyFill="1" applyAlignment="1" applyProtection="1">
      <alignment horizontal="right"/>
      <protection hidden="1"/>
    </xf>
    <xf numFmtId="0" fontId="41" fillId="7" borderId="0" xfId="53" applyFont="1" applyFill="1" applyProtection="1">
      <protection hidden="1"/>
    </xf>
    <xf numFmtId="0" fontId="40" fillId="7" borderId="0" xfId="53" applyFont="1" applyFill="1" applyProtection="1">
      <protection hidden="1"/>
    </xf>
    <xf numFmtId="0" fontId="41" fillId="7" borderId="0" xfId="53" applyFont="1" applyFill="1" applyAlignment="1" applyProtection="1">
      <alignment vertical="center"/>
      <protection hidden="1"/>
    </xf>
    <xf numFmtId="0" fontId="8" fillId="6" borderId="8" xfId="53" applyFont="1" applyFill="1" applyBorder="1" applyAlignment="1" applyProtection="1">
      <alignment horizontal="right"/>
      <protection hidden="1"/>
    </xf>
    <xf numFmtId="0" fontId="41" fillId="7" borderId="22" xfId="53" applyFont="1" applyFill="1" applyBorder="1" applyProtection="1">
      <protection hidden="1"/>
    </xf>
    <xf numFmtId="0" fontId="41" fillId="6" borderId="0" xfId="53" applyFont="1" applyFill="1" applyProtection="1">
      <protection hidden="1"/>
    </xf>
    <xf numFmtId="0" fontId="41" fillId="7" borderId="15" xfId="53" applyFont="1" applyFill="1" applyBorder="1" applyAlignment="1" applyProtection="1">
      <alignment horizontal="center"/>
      <protection hidden="1"/>
    </xf>
    <xf numFmtId="0" fontId="39" fillId="6" borderId="0" xfId="53" applyFont="1" applyFill="1" applyProtection="1">
      <protection hidden="1"/>
    </xf>
    <xf numFmtId="0" fontId="41" fillId="0" borderId="0" xfId="53" applyFont="1" applyProtection="1">
      <protection hidden="1"/>
    </xf>
    <xf numFmtId="0" fontId="36" fillId="6" borderId="0" xfId="53" applyFont="1" applyFill="1" applyAlignment="1" applyProtection="1">
      <alignment wrapText="1"/>
      <protection hidden="1"/>
    </xf>
    <xf numFmtId="0" fontId="36" fillId="6" borderId="8" xfId="53" applyFont="1" applyFill="1" applyBorder="1" applyAlignment="1" applyProtection="1">
      <alignment wrapText="1"/>
      <protection hidden="1"/>
    </xf>
    <xf numFmtId="0" fontId="31" fillId="0" borderId="0" xfId="53" applyFont="1" applyAlignment="1" applyProtection="1">
      <alignment horizontal="right"/>
      <protection hidden="1"/>
    </xf>
    <xf numFmtId="0" fontId="40" fillId="0" borderId="0" xfId="53" applyFont="1" applyProtection="1">
      <protection hidden="1"/>
    </xf>
    <xf numFmtId="0" fontId="39" fillId="7" borderId="0" xfId="53" applyFont="1" applyFill="1" applyProtection="1">
      <protection hidden="1"/>
    </xf>
    <xf numFmtId="174" fontId="40" fillId="7" borderId="0" xfId="53" applyNumberFormat="1" applyFont="1" applyFill="1" applyAlignment="1" applyProtection="1">
      <alignment vertical="center"/>
      <protection hidden="1"/>
    </xf>
    <xf numFmtId="0" fontId="9" fillId="7" borderId="0" xfId="53" applyFont="1" applyFill="1" applyAlignment="1" applyProtection="1">
      <alignment wrapText="1"/>
      <protection hidden="1"/>
    </xf>
    <xf numFmtId="0" fontId="9" fillId="6" borderId="0" xfId="53" applyFont="1" applyFill="1" applyAlignment="1" applyProtection="1">
      <alignment vertical="top" wrapText="1"/>
      <protection hidden="1"/>
    </xf>
    <xf numFmtId="0" fontId="9" fillId="6" borderId="8" xfId="53" applyFont="1" applyFill="1" applyBorder="1" applyProtection="1">
      <protection hidden="1"/>
    </xf>
    <xf numFmtId="0" fontId="9" fillId="6" borderId="0" xfId="53" applyFont="1" applyFill="1" applyProtection="1">
      <protection hidden="1"/>
    </xf>
    <xf numFmtId="0" fontId="9" fillId="9" borderId="14" xfId="54" applyFont="1" applyFill="1" applyBorder="1" applyProtection="1">
      <protection hidden="1"/>
    </xf>
    <xf numFmtId="0" fontId="9" fillId="6" borderId="10" xfId="53" applyFont="1" applyFill="1" applyBorder="1" applyProtection="1">
      <protection hidden="1"/>
    </xf>
    <xf numFmtId="0" fontId="9" fillId="6" borderId="11" xfId="53" applyFont="1" applyFill="1" applyBorder="1" applyProtection="1">
      <protection hidden="1"/>
    </xf>
    <xf numFmtId="0" fontId="9" fillId="7" borderId="12" xfId="53" applyFont="1" applyFill="1" applyBorder="1" applyProtection="1">
      <protection hidden="1"/>
    </xf>
    <xf numFmtId="0" fontId="3" fillId="0" borderId="19" xfId="53" applyBorder="1" applyProtection="1">
      <protection hidden="1"/>
    </xf>
    <xf numFmtId="0" fontId="47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8" fillId="0" borderId="0" xfId="37" applyFont="1" applyAlignment="1" applyProtection="1">
      <alignment horizontal="left" vertical="center" wrapText="1"/>
      <protection hidden="1"/>
    </xf>
    <xf numFmtId="0" fontId="12" fillId="0" borderId="0" xfId="30" applyProtection="1">
      <protection hidden="1"/>
    </xf>
    <xf numFmtId="0" fontId="35" fillId="0" borderId="14" xfId="0" applyFont="1" applyBorder="1" applyAlignment="1" applyProtection="1">
      <alignment horizontal="center" vertical="center" wrapText="1"/>
      <protection hidden="1"/>
    </xf>
    <xf numFmtId="0" fontId="35" fillId="0" borderId="3" xfId="0" applyFont="1" applyBorder="1" applyAlignment="1" applyProtection="1">
      <alignment horizontal="center" vertical="center" wrapText="1"/>
      <protection hidden="1"/>
    </xf>
    <xf numFmtId="0" fontId="30" fillId="0" borderId="3" xfId="0" applyFont="1" applyBorder="1" applyAlignment="1" applyProtection="1">
      <alignment horizontal="center" vertical="center" wrapText="1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0" fillId="7" borderId="8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9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22" fillId="6" borderId="8" xfId="0" applyFont="1" applyFill="1" applyBorder="1" applyProtection="1">
      <protection hidden="1"/>
    </xf>
    <xf numFmtId="0" fontId="22" fillId="6" borderId="0" xfId="0" applyFont="1" applyFill="1" applyProtection="1">
      <protection hidden="1"/>
    </xf>
    <xf numFmtId="0" fontId="22" fillId="0" borderId="8" xfId="0" applyFont="1" applyBorder="1" applyProtection="1">
      <protection hidden="1"/>
    </xf>
    <xf numFmtId="0" fontId="3" fillId="6" borderId="0" xfId="0" applyFont="1" applyFill="1" applyProtection="1">
      <protection hidden="1"/>
    </xf>
    <xf numFmtId="0" fontId="9" fillId="6" borderId="0" xfId="0" applyFont="1" applyFill="1" applyProtection="1">
      <protection hidden="1"/>
    </xf>
    <xf numFmtId="0" fontId="36" fillId="7" borderId="8" xfId="53" applyFont="1" applyFill="1" applyBorder="1" applyAlignment="1" applyProtection="1">
      <alignment vertical="top"/>
      <protection hidden="1"/>
    </xf>
    <xf numFmtId="0" fontId="36" fillId="7" borderId="0" xfId="53" applyFont="1" applyFill="1" applyAlignment="1" applyProtection="1">
      <alignment vertical="top"/>
      <protection hidden="1"/>
    </xf>
    <xf numFmtId="0" fontId="0" fillId="7" borderId="0" xfId="0" applyFill="1" applyProtection="1">
      <protection hidden="1"/>
    </xf>
    <xf numFmtId="0" fontId="0" fillId="7" borderId="9" xfId="0" applyFill="1" applyBorder="1" applyProtection="1">
      <protection hidden="1"/>
    </xf>
    <xf numFmtId="0" fontId="8" fillId="14" borderId="21" xfId="37" applyFont="1" applyFill="1" applyBorder="1" applyAlignment="1" applyProtection="1">
      <alignment vertical="center"/>
      <protection hidden="1"/>
    </xf>
    <xf numFmtId="0" fontId="8" fillId="14" borderId="13" xfId="37" applyFont="1" applyFill="1" applyBorder="1" applyAlignment="1" applyProtection="1">
      <alignment vertical="center" wrapText="1"/>
      <protection hidden="1"/>
    </xf>
    <xf numFmtId="0" fontId="0" fillId="15" borderId="32" xfId="0" applyFill="1" applyBorder="1" applyProtection="1">
      <protection hidden="1"/>
    </xf>
    <xf numFmtId="0" fontId="53" fillId="15" borderId="0" xfId="0" applyFont="1" applyFill="1" applyProtection="1">
      <protection hidden="1"/>
    </xf>
    <xf numFmtId="0" fontId="0" fillId="15" borderId="0" xfId="0" applyFill="1" applyProtection="1">
      <protection hidden="1"/>
    </xf>
    <xf numFmtId="0" fontId="0" fillId="15" borderId="33" xfId="0" applyFill="1" applyBorder="1" applyProtection="1">
      <protection hidden="1"/>
    </xf>
    <xf numFmtId="0" fontId="30" fillId="15" borderId="32" xfId="53" applyFont="1" applyFill="1" applyBorder="1" applyAlignment="1" applyProtection="1">
      <alignment vertical="top"/>
      <protection hidden="1"/>
    </xf>
    <xf numFmtId="0" fontId="30" fillId="15" borderId="33" xfId="53" applyFont="1" applyFill="1" applyBorder="1" applyAlignment="1" applyProtection="1">
      <alignment vertical="top" wrapText="1"/>
      <protection hidden="1"/>
    </xf>
    <xf numFmtId="0" fontId="0" fillId="15" borderId="34" xfId="0" applyFill="1" applyBorder="1" applyProtection="1">
      <protection hidden="1"/>
    </xf>
    <xf numFmtId="0" fontId="0" fillId="15" borderId="35" xfId="0" applyFill="1" applyBorder="1" applyProtection="1">
      <protection hidden="1"/>
    </xf>
    <xf numFmtId="0" fontId="30" fillId="15" borderId="36" xfId="53" applyFont="1" applyFill="1" applyBorder="1" applyAlignment="1" applyProtection="1">
      <alignment vertical="top" wrapText="1"/>
      <protection hidden="1"/>
    </xf>
    <xf numFmtId="0" fontId="8" fillId="14" borderId="14" xfId="37" applyFont="1" applyFill="1" applyBorder="1" applyAlignment="1" applyProtection="1">
      <alignment vertical="center" wrapText="1"/>
      <protection hidden="1"/>
    </xf>
    <xf numFmtId="0" fontId="45" fillId="7" borderId="13" xfId="0" applyFont="1" applyFill="1" applyBorder="1" applyProtection="1">
      <protection hidden="1"/>
    </xf>
    <xf numFmtId="0" fontId="45" fillId="7" borderId="11" xfId="0" applyFont="1" applyFill="1" applyBorder="1" applyProtection="1"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7" fillId="0" borderId="3" xfId="0" applyFont="1" applyBorder="1" applyAlignment="1" applyProtection="1">
      <alignment horizontal="center" vertical="center" wrapText="1"/>
      <protection hidden="1"/>
    </xf>
    <xf numFmtId="0" fontId="4" fillId="7" borderId="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1" fillId="7" borderId="3" xfId="53" applyFont="1" applyFill="1" applyBorder="1" applyAlignment="1" applyProtection="1">
      <alignment horizontal="center"/>
      <protection hidden="1"/>
    </xf>
    <xf numFmtId="0" fontId="55" fillId="14" borderId="21" xfId="37" applyFont="1" applyFill="1" applyBorder="1" applyAlignment="1" applyProtection="1">
      <alignment vertical="center"/>
      <protection hidden="1"/>
    </xf>
    <xf numFmtId="0" fontId="9" fillId="7" borderId="11" xfId="37" applyFont="1" applyFill="1" applyBorder="1" applyProtection="1">
      <protection hidden="1"/>
    </xf>
    <xf numFmtId="0" fontId="9" fillId="7" borderId="12" xfId="37" applyFont="1" applyFill="1" applyBorder="1" applyProtection="1">
      <protection hidden="1"/>
    </xf>
    <xf numFmtId="0" fontId="9" fillId="0" borderId="0" xfId="37" applyFont="1" applyAlignment="1" applyProtection="1">
      <alignment horizontal="center"/>
      <protection hidden="1"/>
    </xf>
    <xf numFmtId="0" fontId="8" fillId="14" borderId="13" xfId="37" applyFont="1" applyFill="1" applyBorder="1" applyAlignment="1" applyProtection="1">
      <alignment horizontal="left" vertical="center" wrapText="1"/>
      <protection hidden="1"/>
    </xf>
    <xf numFmtId="0" fontId="0" fillId="14" borderId="13" xfId="0" applyFill="1" applyBorder="1" applyProtection="1">
      <protection hidden="1"/>
    </xf>
    <xf numFmtId="0" fontId="0" fillId="14" borderId="14" xfId="0" applyFill="1" applyBorder="1" applyProtection="1">
      <protection hidden="1"/>
    </xf>
    <xf numFmtId="0" fontId="8" fillId="7" borderId="0" xfId="37" applyFont="1" applyFill="1" applyAlignment="1" applyProtection="1">
      <alignment vertical="center" wrapText="1"/>
      <protection hidden="1"/>
    </xf>
    <xf numFmtId="0" fontId="8" fillId="7" borderId="9" xfId="37" applyFont="1" applyFill="1" applyBorder="1" applyAlignment="1" applyProtection="1">
      <alignment vertical="center" wrapText="1"/>
      <protection hidden="1"/>
    </xf>
    <xf numFmtId="14" fontId="12" fillId="0" borderId="0" xfId="30" applyNumberFormat="1" applyProtection="1">
      <protection hidden="1"/>
    </xf>
    <xf numFmtId="0" fontId="8" fillId="7" borderId="37" xfId="37" applyFont="1" applyFill="1" applyBorder="1" applyAlignment="1" applyProtection="1">
      <alignment vertical="center" wrapText="1"/>
      <protection hidden="1"/>
    </xf>
    <xf numFmtId="0" fontId="24" fillId="0" borderId="0" xfId="30" applyFont="1" applyAlignment="1" applyProtection="1">
      <alignment horizontal="center" vertical="center" wrapText="1"/>
      <protection hidden="1"/>
    </xf>
    <xf numFmtId="165" fontId="9" fillId="0" borderId="0" xfId="30" applyNumberFormat="1" applyFont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50" fillId="7" borderId="13" xfId="0" applyFont="1" applyFill="1" applyBorder="1" applyProtection="1">
      <protection hidden="1"/>
    </xf>
    <xf numFmtId="0" fontId="35" fillId="15" borderId="0" xfId="0" applyFont="1" applyFill="1" applyAlignment="1" applyProtection="1">
      <alignment horizontal="right" vertical="center"/>
      <protection hidden="1"/>
    </xf>
    <xf numFmtId="0" fontId="5" fillId="0" borderId="0" xfId="30" applyFont="1" applyProtection="1">
      <protection hidden="1"/>
    </xf>
    <xf numFmtId="0" fontId="115" fillId="6" borderId="0" xfId="37" applyFont="1" applyFill="1" applyAlignment="1" applyProtection="1">
      <alignment horizontal="centerContinuous" vertical="center"/>
      <protection hidden="1"/>
    </xf>
    <xf numFmtId="0" fontId="115" fillId="6" borderId="9" xfId="37" applyFont="1" applyFill="1" applyBorder="1" applyAlignment="1" applyProtection="1">
      <alignment horizontal="centerContinuous" vertical="center"/>
      <protection hidden="1"/>
    </xf>
    <xf numFmtId="0" fontId="71" fillId="0" borderId="0" xfId="37" applyFont="1" applyAlignment="1" applyProtection="1">
      <alignment horizontal="center" vertical="center"/>
      <protection hidden="1"/>
    </xf>
    <xf numFmtId="0" fontId="116" fillId="6" borderId="0" xfId="37" applyFont="1" applyFill="1" applyAlignment="1" applyProtection="1">
      <alignment horizontal="centerContinuous" vertical="center"/>
      <protection hidden="1"/>
    </xf>
    <xf numFmtId="0" fontId="116" fillId="6" borderId="9" xfId="37" applyFont="1" applyFill="1" applyBorder="1" applyAlignment="1" applyProtection="1">
      <alignment horizontal="centerContinuous" vertical="center"/>
      <protection hidden="1"/>
    </xf>
    <xf numFmtId="0" fontId="20" fillId="0" borderId="0" xfId="37" applyFont="1" applyAlignment="1" applyProtection="1">
      <alignment horizontal="center"/>
      <protection hidden="1"/>
    </xf>
    <xf numFmtId="0" fontId="20" fillId="0" borderId="0" xfId="30" applyFont="1" applyProtection="1">
      <protection hidden="1"/>
    </xf>
    <xf numFmtId="0" fontId="115" fillId="7" borderId="8" xfId="37" applyFont="1" applyFill="1" applyBorder="1" applyAlignment="1" applyProtection="1">
      <alignment horizontal="centerContinuous" vertical="center"/>
      <protection hidden="1"/>
    </xf>
    <xf numFmtId="0" fontId="115" fillId="7" borderId="0" xfId="37" applyFont="1" applyFill="1" applyAlignment="1" applyProtection="1">
      <alignment horizontal="centerContinuous" vertical="center"/>
      <protection hidden="1"/>
    </xf>
    <xf numFmtId="0" fontId="116" fillId="6" borderId="8" xfId="37" applyFont="1" applyFill="1" applyBorder="1" applyAlignment="1" applyProtection="1">
      <alignment horizontal="centerContinuous" vertical="center"/>
      <protection hidden="1"/>
    </xf>
    <xf numFmtId="0" fontId="50" fillId="6" borderId="8" xfId="37" applyFont="1" applyFill="1" applyBorder="1" applyAlignment="1" applyProtection="1">
      <alignment vertical="top"/>
      <protection hidden="1"/>
    </xf>
    <xf numFmtId="0" fontId="8" fillId="6" borderId="0" xfId="37" applyFont="1" applyFill="1" applyAlignment="1" applyProtection="1">
      <alignment horizontal="left" vertical="center"/>
      <protection hidden="1"/>
    </xf>
    <xf numFmtId="0" fontId="8" fillId="6" borderId="0" xfId="37" applyFont="1" applyFill="1" applyAlignment="1" applyProtection="1">
      <alignment vertical="center"/>
      <protection hidden="1"/>
    </xf>
    <xf numFmtId="0" fontId="8" fillId="7" borderId="0" xfId="37" applyFont="1" applyFill="1" applyAlignment="1" applyProtection="1">
      <alignment vertical="center"/>
      <protection hidden="1"/>
    </xf>
    <xf numFmtId="0" fontId="8" fillId="6" borderId="0" xfId="37" applyFont="1" applyFill="1" applyAlignment="1" applyProtection="1">
      <alignment vertical="top"/>
      <protection hidden="1"/>
    </xf>
    <xf numFmtId="0" fontId="8" fillId="7" borderId="0" xfId="37" applyFont="1" applyFill="1" applyAlignment="1" applyProtection="1">
      <alignment horizontal="left" vertical="center"/>
      <protection hidden="1"/>
    </xf>
    <xf numFmtId="0" fontId="8" fillId="6" borderId="0" xfId="37" applyFont="1" applyFill="1" applyAlignment="1" applyProtection="1">
      <alignment vertical="center" wrapText="1"/>
      <protection hidden="1"/>
    </xf>
    <xf numFmtId="0" fontId="8" fillId="7" borderId="0" xfId="37" applyFont="1" applyFill="1" applyAlignment="1" applyProtection="1">
      <alignment horizontal="left" vertical="center" wrapText="1"/>
      <protection hidden="1"/>
    </xf>
    <xf numFmtId="0" fontId="8" fillId="7" borderId="0" xfId="30" applyFont="1" applyFill="1" applyAlignment="1" applyProtection="1">
      <alignment vertical="top"/>
      <protection hidden="1"/>
    </xf>
    <xf numFmtId="0" fontId="8" fillId="7" borderId="23" xfId="30" applyFont="1" applyFill="1" applyBorder="1" applyAlignment="1" applyProtection="1">
      <alignment horizontal="left"/>
      <protection hidden="1"/>
    </xf>
    <xf numFmtId="0" fontId="116" fillId="0" borderId="8" xfId="36" applyFont="1" applyBorder="1" applyProtection="1">
      <protection hidden="1"/>
    </xf>
    <xf numFmtId="0" fontId="116" fillId="0" borderId="0" xfId="36" applyFont="1" applyProtection="1">
      <protection hidden="1"/>
    </xf>
    <xf numFmtId="0" fontId="116" fillId="0" borderId="9" xfId="36" applyFont="1" applyBorder="1" applyProtection="1">
      <protection hidden="1"/>
    </xf>
    <xf numFmtId="0" fontId="47" fillId="0" borderId="0" xfId="36" applyFont="1" applyProtection="1">
      <protection hidden="1"/>
    </xf>
    <xf numFmtId="0" fontId="47" fillId="0" borderId="9" xfId="36" applyFont="1" applyBorder="1" applyProtection="1">
      <protection hidden="1"/>
    </xf>
    <xf numFmtId="0" fontId="54" fillId="7" borderId="0" xfId="36" applyFont="1" applyFill="1" applyProtection="1">
      <protection hidden="1"/>
    </xf>
    <xf numFmtId="0" fontId="47" fillId="6" borderId="0" xfId="36" applyFont="1" applyFill="1" applyProtection="1">
      <protection hidden="1"/>
    </xf>
    <xf numFmtId="0" fontId="47" fillId="0" borderId="8" xfId="36" applyFont="1" applyBorder="1" applyProtection="1">
      <protection hidden="1"/>
    </xf>
    <xf numFmtId="0" fontId="47" fillId="0" borderId="0" xfId="36" applyFont="1" applyAlignment="1" applyProtection="1">
      <alignment vertical="center"/>
      <protection hidden="1"/>
    </xf>
    <xf numFmtId="0" fontId="47" fillId="0" borderId="9" xfId="0" applyFont="1" applyBorder="1" applyProtection="1">
      <protection hidden="1"/>
    </xf>
    <xf numFmtId="0" fontId="47" fillId="0" borderId="8" xfId="0" applyFont="1" applyBorder="1" applyProtection="1">
      <protection hidden="1"/>
    </xf>
    <xf numFmtId="0" fontId="53" fillId="0" borderId="8" xfId="36" applyFont="1" applyBorder="1" applyProtection="1">
      <protection hidden="1"/>
    </xf>
    <xf numFmtId="0" fontId="117" fillId="0" borderId="5" xfId="36" applyFont="1" applyBorder="1" applyAlignment="1" applyProtection="1">
      <alignment horizontal="centerContinuous"/>
      <protection hidden="1"/>
    </xf>
    <xf numFmtId="0" fontId="117" fillId="0" borderId="53" xfId="36" applyFont="1" applyBorder="1" applyAlignment="1" applyProtection="1">
      <alignment horizontal="centerContinuous"/>
      <protection hidden="1"/>
    </xf>
    <xf numFmtId="0" fontId="117" fillId="0" borderId="7" xfId="36" applyFont="1" applyBorder="1" applyAlignment="1" applyProtection="1">
      <alignment horizontal="centerContinuous"/>
      <protection hidden="1"/>
    </xf>
    <xf numFmtId="0" fontId="50" fillId="0" borderId="0" xfId="0" applyFont="1" applyProtection="1">
      <protection hidden="1"/>
    </xf>
    <xf numFmtId="0" fontId="36" fillId="7" borderId="7" xfId="53" applyFont="1" applyFill="1" applyBorder="1" applyAlignment="1" applyProtection="1">
      <alignment vertical="top"/>
      <protection hidden="1"/>
    </xf>
    <xf numFmtId="0" fontId="46" fillId="15" borderId="0" xfId="0" applyFont="1" applyFill="1" applyProtection="1">
      <protection hidden="1"/>
    </xf>
    <xf numFmtId="0" fontId="8" fillId="14" borderId="63" xfId="37" applyFont="1" applyFill="1" applyBorder="1" applyAlignment="1" applyProtection="1">
      <alignment vertical="center"/>
      <protection hidden="1"/>
    </xf>
    <xf numFmtId="0" fontId="8" fillId="14" borderId="64" xfId="37" applyFont="1" applyFill="1" applyBorder="1" applyAlignment="1" applyProtection="1">
      <alignment vertical="center" wrapText="1"/>
      <protection hidden="1"/>
    </xf>
    <xf numFmtId="0" fontId="8" fillId="14" borderId="65" xfId="37" applyFont="1" applyFill="1" applyBorder="1" applyAlignment="1" applyProtection="1">
      <alignment vertical="center" wrapText="1"/>
      <protection hidden="1"/>
    </xf>
    <xf numFmtId="0" fontId="35" fillId="7" borderId="13" xfId="0" applyFont="1" applyFill="1" applyBorder="1" applyAlignment="1" applyProtection="1">
      <alignment horizontal="right" vertical="center"/>
      <protection hidden="1"/>
    </xf>
    <xf numFmtId="0" fontId="30" fillId="7" borderId="11" xfId="0" applyFont="1" applyFill="1" applyBorder="1" applyAlignment="1" applyProtection="1">
      <alignment horizontal="center" vertical="center"/>
      <protection hidden="1"/>
    </xf>
    <xf numFmtId="49" fontId="47" fillId="0" borderId="0" xfId="36" applyNumberFormat="1" applyFont="1" applyAlignment="1" applyProtection="1">
      <alignment vertical="center"/>
      <protection hidden="1"/>
    </xf>
    <xf numFmtId="0" fontId="47" fillId="0" borderId="9" xfId="36" applyFont="1" applyBorder="1" applyAlignment="1" applyProtection="1">
      <alignment vertical="center"/>
      <protection hidden="1"/>
    </xf>
    <xf numFmtId="49" fontId="47" fillId="0" borderId="9" xfId="36" applyNumberFormat="1" applyFont="1" applyBorder="1" applyAlignment="1" applyProtection="1">
      <alignment vertical="center"/>
      <protection hidden="1"/>
    </xf>
    <xf numFmtId="0" fontId="55" fillId="0" borderId="0" xfId="36" applyFont="1" applyAlignment="1" applyProtection="1">
      <alignment vertical="center" wrapText="1"/>
      <protection hidden="1"/>
    </xf>
    <xf numFmtId="0" fontId="55" fillId="0" borderId="9" xfId="36" applyFont="1" applyBorder="1" applyAlignment="1" applyProtection="1">
      <alignment vertical="center" wrapText="1"/>
      <protection hidden="1"/>
    </xf>
    <xf numFmtId="0" fontId="55" fillId="14" borderId="13" xfId="37" applyFont="1" applyFill="1" applyBorder="1" applyAlignment="1" applyProtection="1">
      <alignment vertical="center" wrapText="1"/>
      <protection hidden="1"/>
    </xf>
    <xf numFmtId="0" fontId="55" fillId="14" borderId="14" xfId="37" applyFont="1" applyFill="1" applyBorder="1" applyAlignment="1" applyProtection="1">
      <alignment vertical="center"/>
      <protection hidden="1"/>
    </xf>
    <xf numFmtId="0" fontId="47" fillId="0" borderId="3" xfId="36" applyFont="1" applyBorder="1" applyAlignment="1" applyProtection="1">
      <alignment horizontal="center"/>
      <protection hidden="1"/>
    </xf>
    <xf numFmtId="0" fontId="47" fillId="12" borderId="3" xfId="36" applyFont="1" applyFill="1" applyBorder="1" applyAlignment="1" applyProtection="1">
      <alignment horizontal="center"/>
      <protection hidden="1"/>
    </xf>
    <xf numFmtId="0" fontId="47" fillId="0" borderId="16" xfId="36" applyFont="1" applyBorder="1" applyProtection="1">
      <protection hidden="1"/>
    </xf>
    <xf numFmtId="0" fontId="47" fillId="0" borderId="17" xfId="36" applyFont="1" applyBorder="1" applyProtection="1">
      <protection hidden="1"/>
    </xf>
    <xf numFmtId="0" fontId="47" fillId="0" borderId="18" xfId="36" applyFont="1" applyBorder="1" applyProtection="1">
      <protection hidden="1"/>
    </xf>
    <xf numFmtId="0" fontId="47" fillId="0" borderId="9" xfId="36" applyFont="1" applyBorder="1" applyAlignment="1" applyProtection="1">
      <alignment horizontal="left" vertical="center"/>
      <protection hidden="1"/>
    </xf>
    <xf numFmtId="0" fontId="55" fillId="0" borderId="0" xfId="0" applyFont="1" applyProtection="1">
      <protection hidden="1"/>
    </xf>
    <xf numFmtId="0" fontId="0" fillId="6" borderId="53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8" fillId="7" borderId="8" xfId="37" applyFont="1" applyFill="1" applyBorder="1" applyAlignment="1" applyProtection="1">
      <alignment vertical="center"/>
      <protection hidden="1"/>
    </xf>
    <xf numFmtId="0" fontId="36" fillId="7" borderId="0" xfId="0" applyFont="1" applyFill="1" applyProtection="1">
      <protection hidden="1"/>
    </xf>
    <xf numFmtId="0" fontId="42" fillId="0" borderId="0" xfId="53" applyFont="1" applyAlignment="1" applyProtection="1">
      <alignment horizontal="right"/>
      <protection hidden="1"/>
    </xf>
    <xf numFmtId="0" fontId="30" fillId="0" borderId="0" xfId="53" applyFont="1" applyAlignment="1" applyProtection="1">
      <alignment horizontal="right"/>
      <protection hidden="1"/>
    </xf>
    <xf numFmtId="0" fontId="42" fillId="0" borderId="0" xfId="53" applyFont="1" applyAlignment="1" applyProtection="1">
      <alignment horizontal="left"/>
      <protection hidden="1"/>
    </xf>
    <xf numFmtId="0" fontId="30" fillId="0" borderId="0" xfId="53" applyFont="1" applyAlignment="1" applyProtection="1">
      <alignment horizontal="left"/>
      <protection hidden="1"/>
    </xf>
    <xf numFmtId="1" fontId="47" fillId="7" borderId="0" xfId="30" applyNumberFormat="1" applyFont="1" applyFill="1" applyAlignment="1" applyProtection="1">
      <alignment horizontal="center"/>
      <protection hidden="1"/>
    </xf>
    <xf numFmtId="0" fontId="47" fillId="0" borderId="0" xfId="30" applyFont="1" applyProtection="1">
      <protection hidden="1"/>
    </xf>
    <xf numFmtId="0" fontId="124" fillId="0" borderId="8" xfId="30" applyFont="1" applyBorder="1" applyAlignment="1" applyProtection="1">
      <alignment vertical="center" wrapText="1"/>
      <protection hidden="1"/>
    </xf>
    <xf numFmtId="0" fontId="124" fillId="13" borderId="8" xfId="30" applyFont="1" applyFill="1" applyBorder="1" applyAlignment="1" applyProtection="1">
      <alignment vertical="center" wrapText="1"/>
      <protection hidden="1"/>
    </xf>
    <xf numFmtId="0" fontId="47" fillId="0" borderId="8" xfId="30" applyFont="1" applyBorder="1" applyProtection="1">
      <protection hidden="1"/>
    </xf>
    <xf numFmtId="0" fontId="55" fillId="13" borderId="0" xfId="30" applyFont="1" applyFill="1" applyProtection="1">
      <protection hidden="1"/>
    </xf>
    <xf numFmtId="0" fontId="55" fillId="13" borderId="8" xfId="30" applyFont="1" applyFill="1" applyBorder="1" applyProtection="1">
      <protection hidden="1"/>
    </xf>
    <xf numFmtId="0" fontId="47" fillId="0" borderId="9" xfId="30" applyFont="1" applyBorder="1" applyProtection="1">
      <protection hidden="1"/>
    </xf>
    <xf numFmtId="14" fontId="47" fillId="0" borderId="0" xfId="34" applyNumberFormat="1" applyFont="1" applyProtection="1">
      <protection hidden="1"/>
    </xf>
    <xf numFmtId="165" fontId="47" fillId="0" borderId="0" xfId="30" applyNumberFormat="1" applyFont="1" applyProtection="1">
      <protection hidden="1"/>
    </xf>
    <xf numFmtId="0" fontId="47" fillId="0" borderId="0" xfId="30" quotePrefix="1" applyFont="1" applyProtection="1">
      <protection hidden="1"/>
    </xf>
    <xf numFmtId="0" fontId="47" fillId="13" borderId="0" xfId="30" applyFont="1" applyFill="1" applyProtection="1">
      <protection hidden="1"/>
    </xf>
    <xf numFmtId="0" fontId="119" fillId="6" borderId="0" xfId="37" applyFont="1" applyFill="1" applyAlignment="1" applyProtection="1">
      <alignment horizontal="right" vertical="center"/>
      <protection hidden="1"/>
    </xf>
    <xf numFmtId="0" fontId="12" fillId="7" borderId="0" xfId="30" applyFill="1" applyProtection="1">
      <protection hidden="1"/>
    </xf>
    <xf numFmtId="0" fontId="54" fillId="0" borderId="28" xfId="30" applyFont="1" applyBorder="1" applyAlignment="1" applyProtection="1">
      <alignment horizontal="center" vertical="center" wrapText="1"/>
      <protection hidden="1"/>
    </xf>
    <xf numFmtId="0" fontId="55" fillId="0" borderId="3" xfId="30" applyFont="1" applyBorder="1" applyAlignment="1" applyProtection="1">
      <alignment horizontal="center" vertical="center"/>
      <protection hidden="1"/>
    </xf>
    <xf numFmtId="0" fontId="55" fillId="0" borderId="3" xfId="30" applyFont="1" applyBorder="1" applyAlignment="1" applyProtection="1">
      <alignment horizontal="center" vertical="center" wrapText="1"/>
      <protection hidden="1"/>
    </xf>
    <xf numFmtId="0" fontId="55" fillId="0" borderId="0" xfId="30" applyFont="1" applyAlignment="1" applyProtection="1">
      <alignment horizontal="center" vertical="center" wrapText="1"/>
      <protection hidden="1"/>
    </xf>
    <xf numFmtId="0" fontId="55" fillId="0" borderId="11" xfId="30" applyFont="1" applyBorder="1" applyAlignment="1" applyProtection="1">
      <alignment horizontal="left" vertical="center"/>
      <protection hidden="1"/>
    </xf>
    <xf numFmtId="14" fontId="47" fillId="0" borderId="0" xfId="32" applyNumberFormat="1" applyFont="1" applyProtection="1">
      <protection hidden="1"/>
    </xf>
    <xf numFmtId="14" fontId="47" fillId="0" borderId="0" xfId="33" applyNumberFormat="1" applyFont="1" applyProtection="1">
      <protection hidden="1"/>
    </xf>
    <xf numFmtId="0" fontId="47" fillId="0" borderId="0" xfId="30" quotePrefix="1" applyFont="1" applyAlignment="1" applyProtection="1">
      <alignment wrapText="1"/>
      <protection hidden="1"/>
    </xf>
    <xf numFmtId="0" fontId="47" fillId="0" borderId="0" xfId="30" applyFont="1" applyAlignment="1" applyProtection="1">
      <alignment horizontal="left"/>
      <protection hidden="1"/>
    </xf>
    <xf numFmtId="14" fontId="47" fillId="0" borderId="0" xfId="30" applyNumberFormat="1" applyFont="1" applyProtection="1">
      <protection hidden="1"/>
    </xf>
    <xf numFmtId="2" fontId="47" fillId="0" borderId="0" xfId="30" applyNumberFormat="1" applyFont="1" applyProtection="1">
      <protection hidden="1"/>
    </xf>
    <xf numFmtId="0" fontId="50" fillId="6" borderId="0" xfId="37" applyFont="1" applyFill="1" applyAlignment="1" applyProtection="1">
      <alignment vertical="top" wrapText="1"/>
      <protection hidden="1"/>
    </xf>
    <xf numFmtId="0" fontId="8" fillId="6" borderId="53" xfId="37" applyFont="1" applyFill="1" applyBorder="1" applyAlignment="1" applyProtection="1">
      <alignment vertical="top"/>
      <protection hidden="1"/>
    </xf>
    <xf numFmtId="0" fontId="47" fillId="6" borderId="22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hidden="1"/>
    </xf>
    <xf numFmtId="0" fontId="8" fillId="0" borderId="0" xfId="37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36" fillId="0" borderId="0" xfId="53" applyFont="1" applyAlignment="1" applyProtection="1">
      <alignment horizontal="left" vertical="top" wrapText="1"/>
      <protection hidden="1"/>
    </xf>
    <xf numFmtId="0" fontId="30" fillId="0" borderId="0" xfId="53" applyFont="1" applyAlignment="1" applyProtection="1">
      <alignment vertical="top"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22" fillId="0" borderId="3" xfId="0" applyFont="1" applyBorder="1" applyAlignment="1" applyProtection="1">
      <alignment horizontal="center" vertical="center" wrapText="1"/>
      <protection hidden="1"/>
    </xf>
    <xf numFmtId="0" fontId="122" fillId="0" borderId="21" xfId="0" applyFont="1" applyBorder="1" applyAlignment="1" applyProtection="1">
      <alignment horizontal="center" vertical="center" wrapText="1"/>
      <protection hidden="1"/>
    </xf>
    <xf numFmtId="0" fontId="55" fillId="0" borderId="3" xfId="0" applyFont="1" applyBorder="1" applyAlignment="1" applyProtection="1">
      <alignment horizontal="right" vertical="center"/>
      <protection hidden="1"/>
    </xf>
    <xf numFmtId="0" fontId="55" fillId="0" borderId="21" xfId="0" applyFont="1" applyBorder="1" applyAlignment="1" applyProtection="1">
      <alignment horizontal="right" vertical="center"/>
      <protection hidden="1"/>
    </xf>
    <xf numFmtId="0" fontId="8" fillId="7" borderId="0" xfId="74" applyFont="1" applyFill="1" applyAlignment="1" applyProtection="1">
      <alignment vertical="center" wrapText="1"/>
      <protection hidden="1"/>
    </xf>
    <xf numFmtId="0" fontId="8" fillId="7" borderId="9" xfId="74" applyFont="1" applyFill="1" applyBorder="1" applyAlignment="1" applyProtection="1">
      <alignment vertical="center" wrapText="1"/>
      <protection hidden="1"/>
    </xf>
    <xf numFmtId="4" fontId="50" fillId="7" borderId="11" xfId="30" applyNumberFormat="1" applyFont="1" applyFill="1" applyBorder="1" applyAlignment="1" applyProtection="1">
      <alignment horizontal="center" vertical="center"/>
      <protection hidden="1"/>
    </xf>
    <xf numFmtId="2" fontId="50" fillId="7" borderId="69" xfId="30" applyNumberFormat="1" applyFont="1" applyFill="1" applyBorder="1" applyAlignment="1" applyProtection="1">
      <alignment horizontal="center" vertical="center"/>
      <protection hidden="1"/>
    </xf>
    <xf numFmtId="2" fontId="47" fillId="12" borderId="3" xfId="30" applyNumberFormat="1" applyFont="1" applyFill="1" applyBorder="1" applyAlignment="1" applyProtection="1">
      <alignment horizontal="center" vertical="center"/>
      <protection locked="0"/>
    </xf>
    <xf numFmtId="1" fontId="47" fillId="12" borderId="3" xfId="30" applyNumberFormat="1" applyFont="1" applyFill="1" applyBorder="1" applyAlignment="1" applyProtection="1">
      <alignment horizontal="center" vertical="center"/>
      <protection locked="0"/>
    </xf>
    <xf numFmtId="2" fontId="47" fillId="12" borderId="14" xfId="30" applyNumberFormat="1" applyFont="1" applyFill="1" applyBorder="1" applyAlignment="1" applyProtection="1">
      <alignment horizontal="center" vertical="center"/>
      <protection locked="0"/>
    </xf>
    <xf numFmtId="1" fontId="47" fillId="7" borderId="70" xfId="30" applyNumberFormat="1" applyFont="1" applyFill="1" applyBorder="1" applyAlignment="1" applyProtection="1">
      <alignment horizontal="center" vertical="center"/>
      <protection hidden="1"/>
    </xf>
    <xf numFmtId="1" fontId="50" fillId="7" borderId="72" xfId="30" applyNumberFormat="1" applyFont="1" applyFill="1" applyBorder="1" applyAlignment="1" applyProtection="1">
      <alignment horizontal="center" vertical="center"/>
      <protection hidden="1"/>
    </xf>
    <xf numFmtId="2" fontId="50" fillId="7" borderId="71" xfId="30" applyNumberFormat="1" applyFont="1" applyFill="1" applyBorder="1" applyAlignment="1" applyProtection="1">
      <alignment horizontal="center" vertical="center"/>
      <protection hidden="1"/>
    </xf>
    <xf numFmtId="1" fontId="50" fillId="7" borderId="71" xfId="30" applyNumberFormat="1" applyFont="1" applyFill="1" applyBorder="1" applyAlignment="1" applyProtection="1">
      <alignment horizontal="center" vertical="center"/>
      <protection hidden="1"/>
    </xf>
    <xf numFmtId="0" fontId="125" fillId="0" borderId="31" xfId="30" applyFont="1" applyBorder="1" applyAlignment="1" applyProtection="1">
      <alignment horizontal="center" vertical="center" wrapText="1"/>
      <protection hidden="1"/>
    </xf>
    <xf numFmtId="0" fontId="125" fillId="0" borderId="29" xfId="30" applyFont="1" applyBorder="1" applyAlignment="1" applyProtection="1">
      <alignment horizontal="center" vertical="center" wrapText="1"/>
      <protection hidden="1"/>
    </xf>
    <xf numFmtId="0" fontId="125" fillId="0" borderId="27" xfId="30" applyFont="1" applyBorder="1" applyAlignment="1" applyProtection="1">
      <alignment horizontal="center" vertical="center" wrapText="1"/>
      <protection hidden="1"/>
    </xf>
    <xf numFmtId="2" fontId="50" fillId="7" borderId="73" xfId="30" applyNumberFormat="1" applyFont="1" applyFill="1" applyBorder="1" applyAlignment="1" applyProtection="1">
      <alignment horizontal="center" vertical="center"/>
      <protection hidden="1"/>
    </xf>
    <xf numFmtId="14" fontId="47" fillId="0" borderId="74" xfId="30" applyNumberFormat="1" applyFont="1" applyBorder="1" applyAlignment="1" applyProtection="1">
      <alignment horizontal="center" vertical="center" wrapText="1"/>
      <protection hidden="1"/>
    </xf>
    <xf numFmtId="0" fontId="121" fillId="12" borderId="3" xfId="36" applyFont="1" applyFill="1" applyBorder="1" applyProtection="1">
      <protection hidden="1"/>
    </xf>
    <xf numFmtId="0" fontId="47" fillId="5" borderId="3" xfId="36" applyFont="1" applyFill="1" applyBorder="1" applyProtection="1">
      <protection hidden="1"/>
    </xf>
    <xf numFmtId="0" fontId="45" fillId="12" borderId="3" xfId="36" applyFont="1" applyFill="1" applyBorder="1" applyAlignment="1" applyProtection="1">
      <alignment horizontal="center"/>
      <protection hidden="1"/>
    </xf>
    <xf numFmtId="0" fontId="47" fillId="0" borderId="0" xfId="36" quotePrefix="1" applyFont="1" applyAlignment="1" applyProtection="1">
      <alignment vertical="center"/>
      <protection hidden="1"/>
    </xf>
    <xf numFmtId="49" fontId="47" fillId="0" borderId="0" xfId="36" quotePrefix="1" applyNumberFormat="1" applyFont="1" applyAlignment="1" applyProtection="1">
      <alignment vertical="center"/>
      <protection hidden="1"/>
    </xf>
    <xf numFmtId="0" fontId="49" fillId="14" borderId="24" xfId="30" applyFont="1" applyFill="1" applyBorder="1" applyAlignment="1" applyProtection="1">
      <alignment horizontal="centerContinuous" vertical="center"/>
      <protection hidden="1"/>
    </xf>
    <xf numFmtId="0" fontId="49" fillId="14" borderId="26" xfId="30" applyFont="1" applyFill="1" applyBorder="1" applyAlignment="1" applyProtection="1">
      <alignment horizontal="centerContinuous" vertical="center"/>
      <protection hidden="1"/>
    </xf>
    <xf numFmtId="0" fontId="49" fillId="14" borderId="25" xfId="30" applyFont="1" applyFill="1" applyBorder="1" applyAlignment="1" applyProtection="1">
      <alignment horizontal="centerContinuous" vertical="center"/>
      <protection hidden="1"/>
    </xf>
    <xf numFmtId="0" fontId="126" fillId="14" borderId="26" xfId="30" applyFont="1" applyFill="1" applyBorder="1" applyAlignment="1" applyProtection="1">
      <alignment horizontal="centerContinuous"/>
      <protection hidden="1"/>
    </xf>
    <xf numFmtId="0" fontId="20" fillId="14" borderId="25" xfId="30" applyFont="1" applyFill="1" applyBorder="1" applyAlignment="1" applyProtection="1">
      <alignment horizontal="centerContinuous"/>
      <protection hidden="1"/>
    </xf>
    <xf numFmtId="0" fontId="127" fillId="14" borderId="21" xfId="30" applyFont="1" applyFill="1" applyBorder="1" applyAlignment="1" applyProtection="1">
      <alignment vertical="center"/>
      <protection hidden="1"/>
    </xf>
    <xf numFmtId="0" fontId="12" fillId="7" borderId="11" xfId="3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6" fillId="7" borderId="0" xfId="30" applyFont="1" applyFill="1" applyProtection="1">
      <protection hidden="1"/>
    </xf>
    <xf numFmtId="0" fontId="7" fillId="7" borderId="0" xfId="30" applyFont="1" applyFill="1" applyAlignment="1" applyProtection="1">
      <alignment horizontal="right"/>
      <protection hidden="1"/>
    </xf>
    <xf numFmtId="0" fontId="129" fillId="7" borderId="0" xfId="30" applyFont="1" applyFill="1" applyAlignment="1" applyProtection="1">
      <alignment horizontal="right"/>
      <protection hidden="1"/>
    </xf>
    <xf numFmtId="0" fontId="129" fillId="6" borderId="0" xfId="37" applyFont="1" applyFill="1" applyAlignment="1" applyProtection="1">
      <alignment horizontal="right"/>
      <protection hidden="1"/>
    </xf>
    <xf numFmtId="0" fontId="130" fillId="7" borderId="3" xfId="37" applyFont="1" applyFill="1" applyBorder="1" applyAlignment="1" applyProtection="1">
      <alignment horizontal="center"/>
      <protection hidden="1"/>
    </xf>
    <xf numFmtId="0" fontId="50" fillId="0" borderId="0" xfId="36" applyFont="1" applyProtection="1">
      <protection hidden="1"/>
    </xf>
    <xf numFmtId="0" fontId="36" fillId="6" borderId="5" xfId="0" applyFont="1" applyFill="1" applyBorder="1" applyProtection="1">
      <protection hidden="1"/>
    </xf>
    <xf numFmtId="0" fontId="30" fillId="15" borderId="0" xfId="0" applyFont="1" applyFill="1" applyAlignment="1" applyProtection="1">
      <alignment wrapText="1"/>
      <protection hidden="1"/>
    </xf>
    <xf numFmtId="0" fontId="30" fillId="15" borderId="33" xfId="0" applyFont="1" applyFill="1" applyBorder="1" applyAlignment="1" applyProtection="1">
      <alignment wrapText="1"/>
      <protection hidden="1"/>
    </xf>
    <xf numFmtId="0" fontId="36" fillId="15" borderId="0" xfId="53" applyFont="1" applyFill="1" applyAlignment="1" applyProtection="1">
      <alignment vertical="top" wrapText="1"/>
      <protection hidden="1"/>
    </xf>
    <xf numFmtId="0" fontId="36" fillId="15" borderId="33" xfId="53" applyFont="1" applyFill="1" applyBorder="1" applyAlignment="1" applyProtection="1">
      <alignment vertical="top" wrapText="1"/>
      <protection hidden="1"/>
    </xf>
    <xf numFmtId="0" fontId="30" fillId="15" borderId="0" xfId="53" applyFont="1" applyFill="1" applyAlignment="1" applyProtection="1">
      <alignment vertical="top" wrapText="1"/>
      <protection hidden="1"/>
    </xf>
    <xf numFmtId="0" fontId="30" fillId="15" borderId="35" xfId="53" applyFont="1" applyFill="1" applyBorder="1" applyAlignment="1" applyProtection="1">
      <alignment vertical="top" wrapText="1"/>
      <protection hidden="1"/>
    </xf>
    <xf numFmtId="0" fontId="35" fillId="7" borderId="0" xfId="0" applyFont="1" applyFill="1" applyAlignment="1" applyProtection="1">
      <alignment horizontal="center" vertical="center" wrapText="1"/>
      <protection hidden="1"/>
    </xf>
    <xf numFmtId="0" fontId="30" fillId="7" borderId="0" xfId="53" applyFont="1" applyFill="1" applyAlignment="1" applyProtection="1">
      <alignment horizontal="center" vertical="center" wrapText="1"/>
      <protection locked="0"/>
    </xf>
    <xf numFmtId="0" fontId="8" fillId="14" borderId="5" xfId="37" applyFont="1" applyFill="1" applyBorder="1" applyAlignment="1" applyProtection="1">
      <alignment vertical="center"/>
      <protection hidden="1"/>
    </xf>
    <xf numFmtId="0" fontId="8" fillId="14" borderId="53" xfId="37" applyFont="1" applyFill="1" applyBorder="1" applyAlignment="1" applyProtection="1">
      <alignment vertical="center" wrapText="1"/>
      <protection hidden="1"/>
    </xf>
    <xf numFmtId="0" fontId="8" fillId="14" borderId="7" xfId="37" applyFont="1" applyFill="1" applyBorder="1" applyAlignment="1" applyProtection="1">
      <alignment vertical="center" wrapText="1"/>
      <protection hidden="1"/>
    </xf>
    <xf numFmtId="0" fontId="36" fillId="7" borderId="10" xfId="0" applyFont="1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30" fillId="7" borderId="0" xfId="53" applyFont="1" applyFill="1" applyAlignment="1" applyProtection="1">
      <alignment horizontal="center" vertical="center"/>
      <protection locked="0"/>
    </xf>
    <xf numFmtId="0" fontId="30" fillId="7" borderId="0" xfId="0" applyFont="1" applyFill="1" applyAlignment="1" applyProtection="1">
      <alignment horizontal="left" vertical="center"/>
      <protection hidden="1"/>
    </xf>
    <xf numFmtId="0" fontId="34" fillId="7" borderId="0" xfId="0" applyFont="1" applyFill="1" applyAlignment="1" applyProtection="1">
      <alignment horizontal="center" vertical="center" wrapText="1"/>
      <protection hidden="1"/>
    </xf>
    <xf numFmtId="0" fontId="30" fillId="7" borderId="0" xfId="0" applyFont="1" applyFill="1" applyAlignment="1" applyProtection="1">
      <alignment horizontal="center" vertical="center" wrapText="1"/>
      <protection hidden="1"/>
    </xf>
    <xf numFmtId="0" fontId="37" fillId="7" borderId="0" xfId="0" applyFont="1" applyFill="1" applyAlignment="1" applyProtection="1">
      <alignment horizontal="center" vertical="center" wrapText="1"/>
      <protection hidden="1"/>
    </xf>
    <xf numFmtId="190" fontId="30" fillId="7" borderId="0" xfId="53" applyNumberFormat="1" applyFont="1" applyFill="1" applyAlignment="1" applyProtection="1">
      <alignment horizontal="center" vertical="center" wrapText="1"/>
      <protection locked="0"/>
    </xf>
    <xf numFmtId="0" fontId="30" fillId="7" borderId="0" xfId="0" applyFont="1" applyFill="1" applyAlignment="1" applyProtection="1">
      <alignment vertical="center"/>
      <protection hidden="1"/>
    </xf>
    <xf numFmtId="2" fontId="47" fillId="7" borderId="3" xfId="30" applyNumberFormat="1" applyFont="1" applyFill="1" applyBorder="1" applyAlignment="1" applyProtection="1">
      <alignment horizontal="center" vertical="center"/>
      <protection hidden="1"/>
    </xf>
    <xf numFmtId="2" fontId="47" fillId="7" borderId="21" xfId="30" applyNumberFormat="1" applyFont="1" applyFill="1" applyBorder="1" applyAlignment="1" applyProtection="1">
      <alignment horizontal="center" vertical="center"/>
      <protection hidden="1"/>
    </xf>
    <xf numFmtId="0" fontId="131" fillId="14" borderId="27" xfId="30" applyFont="1" applyFill="1" applyBorder="1" applyAlignment="1" applyProtection="1">
      <alignment horizontal="center" vertical="center" wrapText="1"/>
      <protection hidden="1"/>
    </xf>
    <xf numFmtId="1" fontId="47" fillId="7" borderId="3" xfId="30" applyNumberFormat="1" applyFont="1" applyFill="1" applyBorder="1" applyAlignment="1" applyProtection="1">
      <alignment horizontal="center" vertical="center"/>
      <protection locked="0"/>
    </xf>
    <xf numFmtId="0" fontId="36" fillId="6" borderId="8" xfId="53" applyFont="1" applyFill="1" applyBorder="1" applyProtection="1">
      <protection hidden="1"/>
    </xf>
    <xf numFmtId="0" fontId="36" fillId="6" borderId="0" xfId="53" applyFont="1" applyFill="1" applyProtection="1">
      <protection hidden="1"/>
    </xf>
    <xf numFmtId="0" fontId="132" fillId="0" borderId="0" xfId="53" applyFont="1" applyProtection="1">
      <protection hidden="1"/>
    </xf>
    <xf numFmtId="0" fontId="132" fillId="6" borderId="0" xfId="53" applyFont="1" applyFill="1" applyProtection="1">
      <protection hidden="1"/>
    </xf>
    <xf numFmtId="3" fontId="50" fillId="7" borderId="75" xfId="30" applyNumberFormat="1" applyFont="1" applyFill="1" applyBorder="1" applyAlignment="1" applyProtection="1">
      <alignment horizontal="center" vertical="center"/>
      <protection hidden="1"/>
    </xf>
    <xf numFmtId="176" fontId="52" fillId="7" borderId="76" xfId="30" applyNumberFormat="1" applyFont="1" applyFill="1" applyBorder="1" applyAlignment="1" applyProtection="1">
      <alignment horizontal="center" vertical="center"/>
      <protection hidden="1"/>
    </xf>
    <xf numFmtId="1" fontId="52" fillId="7" borderId="76" xfId="30" applyNumberFormat="1" applyFont="1" applyFill="1" applyBorder="1" applyAlignment="1" applyProtection="1">
      <alignment horizontal="center" vertical="center" wrapText="1"/>
      <protection hidden="1"/>
    </xf>
    <xf numFmtId="0" fontId="50" fillId="7" borderId="76" xfId="30" applyFont="1" applyFill="1" applyBorder="1" applyAlignment="1" applyProtection="1">
      <alignment horizontal="center" vertical="center" wrapText="1"/>
      <protection hidden="1"/>
    </xf>
    <xf numFmtId="0" fontId="50" fillId="0" borderId="77" xfId="30" applyFont="1" applyBorder="1" applyAlignment="1" applyProtection="1">
      <alignment horizontal="center" vertical="center" wrapText="1"/>
      <protection hidden="1"/>
    </xf>
    <xf numFmtId="1" fontId="47" fillId="7" borderId="78" xfId="30" applyNumberFormat="1" applyFont="1" applyFill="1" applyBorder="1" applyAlignment="1" applyProtection="1">
      <alignment horizontal="center" vertical="center"/>
      <protection hidden="1"/>
    </xf>
    <xf numFmtId="176" fontId="9" fillId="7" borderId="30" xfId="30" applyNumberFormat="1" applyFont="1" applyFill="1" applyBorder="1" applyAlignment="1" applyProtection="1">
      <alignment horizontal="center" vertical="center"/>
      <protection hidden="1"/>
    </xf>
    <xf numFmtId="1" fontId="9" fillId="7" borderId="30" xfId="30" applyNumberFormat="1" applyFont="1" applyFill="1" applyBorder="1" applyAlignment="1" applyProtection="1">
      <alignment horizontal="center" vertical="center" wrapText="1"/>
      <protection hidden="1"/>
    </xf>
    <xf numFmtId="0" fontId="54" fillId="0" borderId="30" xfId="30" applyFont="1" applyBorder="1" applyAlignment="1" applyProtection="1">
      <alignment horizontal="center" vertical="center" wrapText="1"/>
      <protection hidden="1"/>
    </xf>
    <xf numFmtId="0" fontId="51" fillId="14" borderId="79" xfId="30" applyFont="1" applyFill="1" applyBorder="1" applyAlignment="1" applyProtection="1">
      <alignment vertical="center"/>
      <protection hidden="1"/>
    </xf>
    <xf numFmtId="0" fontId="29" fillId="14" borderId="80" xfId="30" applyFont="1" applyFill="1" applyBorder="1" applyAlignment="1" applyProtection="1">
      <alignment horizontal="center" vertical="center"/>
      <protection hidden="1"/>
    </xf>
    <xf numFmtId="0" fontId="29" fillId="14" borderId="81" xfId="30" applyFont="1" applyFill="1" applyBorder="1" applyAlignment="1" applyProtection="1">
      <alignment horizontal="center" vertical="center"/>
      <protection hidden="1"/>
    </xf>
    <xf numFmtId="0" fontId="125" fillId="0" borderId="27" xfId="30" applyFont="1" applyBorder="1" applyAlignment="1" applyProtection="1">
      <alignment horizontal="center" vertical="center"/>
      <protection hidden="1"/>
    </xf>
    <xf numFmtId="0" fontId="8" fillId="7" borderId="27" xfId="30" applyFont="1" applyFill="1" applyBorder="1" applyAlignment="1" applyProtection="1">
      <alignment horizontal="center" vertical="center"/>
      <protection hidden="1"/>
    </xf>
    <xf numFmtId="0" fontId="8" fillId="0" borderId="27" xfId="30" applyFont="1" applyBorder="1" applyAlignment="1" applyProtection="1">
      <alignment horizontal="center" vertical="center"/>
      <protection hidden="1"/>
    </xf>
    <xf numFmtId="0" fontId="125" fillId="0" borderId="25" xfId="30" applyFont="1" applyBorder="1" applyAlignment="1" applyProtection="1">
      <alignment horizontal="center" vertical="center"/>
      <protection hidden="1"/>
    </xf>
    <xf numFmtId="0" fontId="125" fillId="0" borderId="29" xfId="30" applyFont="1" applyBorder="1" applyAlignment="1" applyProtection="1">
      <alignment horizontal="center" vertical="center"/>
      <protection hidden="1"/>
    </xf>
    <xf numFmtId="0" fontId="24" fillId="0" borderId="0" xfId="30" applyFont="1" applyAlignment="1" applyProtection="1">
      <alignment horizontal="center" vertical="center"/>
      <protection hidden="1"/>
    </xf>
    <xf numFmtId="0" fontId="55" fillId="0" borderId="21" xfId="30" applyFont="1" applyBorder="1" applyAlignment="1" applyProtection="1">
      <alignment horizontal="center" vertical="center"/>
      <protection hidden="1"/>
    </xf>
    <xf numFmtId="1" fontId="47" fillId="0" borderId="21" xfId="30" applyNumberFormat="1" applyFont="1" applyBorder="1" applyProtection="1">
      <protection hidden="1"/>
    </xf>
    <xf numFmtId="1" fontId="47" fillId="0" borderId="13" xfId="30" applyNumberFormat="1" applyFont="1" applyBorder="1" applyProtection="1">
      <protection hidden="1"/>
    </xf>
    <xf numFmtId="1" fontId="47" fillId="0" borderId="14" xfId="30" applyNumberFormat="1" applyFont="1" applyBorder="1" applyProtection="1">
      <protection hidden="1"/>
    </xf>
    <xf numFmtId="0" fontId="28" fillId="7" borderId="0" xfId="0" applyFont="1" applyFill="1" applyAlignment="1">
      <alignment horizontal="left"/>
    </xf>
    <xf numFmtId="0" fontId="28" fillId="7" borderId="0" xfId="0" applyFont="1" applyFill="1"/>
    <xf numFmtId="0" fontId="3" fillId="0" borderId="0" xfId="0" applyFont="1" applyProtection="1">
      <protection hidden="1"/>
    </xf>
    <xf numFmtId="0" fontId="28" fillId="7" borderId="0" xfId="0" applyFont="1" applyFill="1" applyAlignment="1">
      <alignment horizontal="left" wrapText="1"/>
    </xf>
    <xf numFmtId="0" fontId="47" fillId="0" borderId="20" xfId="36" applyFont="1" applyBorder="1" applyAlignment="1" applyProtection="1">
      <alignment horizontal="center"/>
      <protection hidden="1"/>
    </xf>
    <xf numFmtId="0" fontId="47" fillId="0" borderId="3" xfId="36" applyFont="1" applyBorder="1" applyProtection="1">
      <protection hidden="1"/>
    </xf>
    <xf numFmtId="0" fontId="4" fillId="7" borderId="5" xfId="37" applyFont="1" applyFill="1" applyBorder="1" applyAlignment="1" applyProtection="1">
      <alignment horizontal="centerContinuous" vertical="center"/>
      <protection hidden="1"/>
    </xf>
    <xf numFmtId="0" fontId="4" fillId="7" borderId="53" xfId="37" applyFont="1" applyFill="1" applyBorder="1" applyAlignment="1" applyProtection="1">
      <alignment horizontal="centerContinuous" vertical="center"/>
      <protection hidden="1"/>
    </xf>
    <xf numFmtId="0" fontId="4" fillId="6" borderId="53" xfId="37" applyFont="1" applyFill="1" applyBorder="1" applyAlignment="1" applyProtection="1">
      <alignment horizontal="centerContinuous" vertical="center"/>
      <protection hidden="1"/>
    </xf>
    <xf numFmtId="0" fontId="4" fillId="6" borderId="7" xfId="37" applyFont="1" applyFill="1" applyBorder="1" applyAlignment="1" applyProtection="1">
      <alignment horizontal="centerContinuous" vertical="center"/>
      <protection hidden="1"/>
    </xf>
    <xf numFmtId="0" fontId="4" fillId="0" borderId="0" xfId="37" applyFont="1" applyAlignment="1" applyProtection="1">
      <alignment horizontal="center" vertical="center"/>
      <protection hidden="1"/>
    </xf>
    <xf numFmtId="0" fontId="9" fillId="7" borderId="53" xfId="53" applyFont="1" applyFill="1" applyBorder="1" applyAlignment="1" applyProtection="1">
      <alignment wrapText="1"/>
      <protection hidden="1"/>
    </xf>
    <xf numFmtId="0" fontId="36" fillId="7" borderId="53" xfId="53" applyFont="1" applyFill="1" applyBorder="1" applyAlignment="1" applyProtection="1">
      <alignment vertical="top"/>
      <protection hidden="1"/>
    </xf>
    <xf numFmtId="0" fontId="120" fillId="0" borderId="3" xfId="22" quotePrefix="1" applyFont="1" applyBorder="1" applyAlignment="1" applyProtection="1">
      <alignment horizontal="left"/>
      <protection hidden="1"/>
    </xf>
    <xf numFmtId="0" fontId="120" fillId="0" borderId="21" xfId="22" applyFont="1" applyBorder="1" applyAlignment="1" applyProtection="1">
      <alignment horizontal="left"/>
      <protection hidden="1"/>
    </xf>
    <xf numFmtId="0" fontId="120" fillId="0" borderId="13" xfId="22" applyFont="1" applyBorder="1" applyAlignment="1" applyProtection="1">
      <alignment horizontal="left"/>
      <protection hidden="1"/>
    </xf>
    <xf numFmtId="0" fontId="120" fillId="0" borderId="14" xfId="22" applyFont="1" applyBorder="1" applyAlignment="1" applyProtection="1">
      <alignment horizontal="left"/>
      <protection hidden="1"/>
    </xf>
    <xf numFmtId="0" fontId="55" fillId="8" borderId="3" xfId="36" applyFont="1" applyFill="1" applyBorder="1" applyAlignment="1" applyProtection="1">
      <alignment horizontal="left"/>
      <protection hidden="1"/>
    </xf>
    <xf numFmtId="0" fontId="120" fillId="0" borderId="3" xfId="24" applyFont="1" applyBorder="1" applyAlignment="1" applyProtection="1">
      <alignment horizontal="left"/>
      <protection hidden="1"/>
    </xf>
    <xf numFmtId="0" fontId="120" fillId="0" borderId="21" xfId="24" applyFont="1" applyBorder="1" applyAlignment="1" applyProtection="1">
      <alignment horizontal="left"/>
      <protection hidden="1"/>
    </xf>
    <xf numFmtId="0" fontId="120" fillId="0" borderId="13" xfId="24" applyFont="1" applyBorder="1" applyAlignment="1" applyProtection="1">
      <alignment horizontal="left"/>
      <protection hidden="1"/>
    </xf>
    <xf numFmtId="0" fontId="120" fillId="0" borderId="14" xfId="24" applyFont="1" applyBorder="1" applyAlignment="1" applyProtection="1">
      <alignment horizontal="left"/>
      <protection hidden="1"/>
    </xf>
    <xf numFmtId="0" fontId="120" fillId="0" borderId="3" xfId="22" applyFont="1" applyBorder="1" applyAlignment="1" applyProtection="1">
      <alignment horizontal="left"/>
      <protection hidden="1"/>
    </xf>
    <xf numFmtId="0" fontId="10" fillId="0" borderId="21" xfId="22" quotePrefix="1" applyBorder="1" applyAlignment="1" applyProtection="1">
      <alignment horizontal="left"/>
      <protection hidden="1"/>
    </xf>
    <xf numFmtId="0" fontId="10" fillId="0" borderId="13" xfId="22" applyBorder="1" applyAlignment="1" applyProtection="1">
      <alignment horizontal="left"/>
    </xf>
    <xf numFmtId="0" fontId="10" fillId="0" borderId="14" xfId="22" applyBorder="1" applyAlignment="1" applyProtection="1">
      <alignment horizontal="left"/>
    </xf>
    <xf numFmtId="0" fontId="47" fillId="0" borderId="3" xfId="36" applyFont="1" applyBorder="1" applyAlignment="1" applyProtection="1">
      <alignment horizontal="center"/>
      <protection hidden="1"/>
    </xf>
    <xf numFmtId="0" fontId="55" fillId="8" borderId="3" xfId="36" applyFont="1" applyFill="1" applyBorder="1" applyAlignment="1" applyProtection="1">
      <alignment horizontal="center" vertical="center"/>
      <protection hidden="1"/>
    </xf>
    <xf numFmtId="0" fontId="47" fillId="12" borderId="3" xfId="36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5" fillId="7" borderId="21" xfId="0" applyFont="1" applyFill="1" applyBorder="1" applyAlignment="1" applyProtection="1">
      <alignment horizontal="center" vertical="center" wrapText="1"/>
      <protection hidden="1"/>
    </xf>
    <xf numFmtId="0" fontId="45" fillId="7" borderId="13" xfId="0" applyFont="1" applyFill="1" applyBorder="1" applyAlignment="1" applyProtection="1">
      <alignment horizontal="center" vertical="center" wrapText="1"/>
      <protection hidden="1"/>
    </xf>
    <xf numFmtId="0" fontId="45" fillId="7" borderId="14" xfId="0" applyFont="1" applyFill="1" applyBorder="1" applyAlignment="1" applyProtection="1">
      <alignment horizontal="center" vertical="center" wrapText="1"/>
      <protection hidden="1"/>
    </xf>
    <xf numFmtId="0" fontId="4" fillId="7" borderId="8" xfId="0" applyFont="1" applyFill="1" applyBorder="1" applyAlignment="1" applyProtection="1">
      <alignment horizontal="center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8" fillId="6" borderId="21" xfId="55" applyFont="1" applyFill="1" applyBorder="1" applyAlignment="1" applyProtection="1">
      <alignment horizontal="left" vertical="center"/>
      <protection hidden="1"/>
    </xf>
    <xf numFmtId="0" fontId="8" fillId="6" borderId="14" xfId="55" applyFont="1" applyFill="1" applyBorder="1" applyAlignment="1" applyProtection="1">
      <alignment horizontal="left" vertical="center"/>
      <protection hidden="1"/>
    </xf>
    <xf numFmtId="0" fontId="47" fillId="6" borderId="21" xfId="0" applyFont="1" applyFill="1" applyBorder="1" applyAlignment="1" applyProtection="1">
      <alignment horizontal="left" vertical="center" wrapText="1"/>
      <protection hidden="1"/>
    </xf>
    <xf numFmtId="0" fontId="47" fillId="6" borderId="13" xfId="0" applyFont="1" applyFill="1" applyBorder="1" applyAlignment="1" applyProtection="1">
      <alignment horizontal="left" vertical="center" wrapText="1"/>
      <protection hidden="1"/>
    </xf>
    <xf numFmtId="0" fontId="47" fillId="6" borderId="14" xfId="0" applyFont="1" applyFill="1" applyBorder="1" applyAlignment="1" applyProtection="1">
      <alignment horizontal="left" vertical="center" wrapText="1"/>
      <protection hidden="1"/>
    </xf>
    <xf numFmtId="0" fontId="8" fillId="6" borderId="3" xfId="0" applyFont="1" applyFill="1" applyBorder="1" applyAlignment="1" applyProtection="1">
      <alignment horizontal="left" vertical="center"/>
      <protection hidden="1"/>
    </xf>
    <xf numFmtId="0" fontId="52" fillId="7" borderId="5" xfId="0" applyFont="1" applyFill="1" applyBorder="1" applyAlignment="1" applyProtection="1">
      <alignment horizontal="center"/>
      <protection hidden="1"/>
    </xf>
    <xf numFmtId="0" fontId="52" fillId="7" borderId="7" xfId="0" applyFont="1" applyFill="1" applyBorder="1" applyAlignment="1" applyProtection="1">
      <alignment horizontal="center"/>
      <protection hidden="1"/>
    </xf>
    <xf numFmtId="14" fontId="47" fillId="12" borderId="21" xfId="0" applyNumberFormat="1" applyFont="1" applyFill="1" applyBorder="1" applyAlignment="1" applyProtection="1">
      <alignment horizontal="center" vertical="center" wrapText="1"/>
      <protection locked="0"/>
    </xf>
    <xf numFmtId="14" fontId="47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left" vertical="center"/>
      <protection hidden="1"/>
    </xf>
    <xf numFmtId="0" fontId="8" fillId="6" borderId="12" xfId="0" applyFont="1" applyFill="1" applyBorder="1" applyAlignment="1" applyProtection="1">
      <alignment horizontal="left" vertical="center"/>
      <protection hidden="1"/>
    </xf>
    <xf numFmtId="0" fontId="8" fillId="6" borderId="21" xfId="0" applyFont="1" applyFill="1" applyBorder="1" applyAlignment="1" applyProtection="1">
      <alignment horizontal="left" vertical="center"/>
      <protection hidden="1"/>
    </xf>
    <xf numFmtId="0" fontId="8" fillId="6" borderId="14" xfId="0" applyFont="1" applyFill="1" applyBorder="1" applyAlignment="1" applyProtection="1">
      <alignment horizontal="left" vertical="center"/>
      <protection hidden="1"/>
    </xf>
    <xf numFmtId="0" fontId="52" fillId="7" borderId="21" xfId="0" applyFont="1" applyFill="1" applyBorder="1" applyAlignment="1" applyProtection="1">
      <alignment horizontal="center"/>
      <protection hidden="1"/>
    </xf>
    <xf numFmtId="0" fontId="52" fillId="7" borderId="14" xfId="0" applyFont="1" applyFill="1" applyBorder="1" applyAlignment="1" applyProtection="1">
      <alignment horizontal="center"/>
      <protection hidden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5" fillId="12" borderId="21" xfId="0" applyFont="1" applyFill="1" applyBorder="1" applyAlignment="1" applyProtection="1">
      <alignment horizontal="center" vertical="center" wrapText="1"/>
      <protection locked="0"/>
    </xf>
    <xf numFmtId="0" fontId="5" fillId="12" borderId="13" xfId="0" applyFont="1" applyFill="1" applyBorder="1" applyAlignment="1" applyProtection="1">
      <alignment horizontal="center" vertical="center" wrapText="1"/>
      <protection locked="0"/>
    </xf>
    <xf numFmtId="0" fontId="5" fillId="12" borderId="14" xfId="0" applyFont="1" applyFill="1" applyBorder="1" applyAlignment="1" applyProtection="1">
      <alignment horizontal="center" vertical="center" wrapText="1"/>
      <protection locked="0"/>
    </xf>
    <xf numFmtId="0" fontId="118" fillId="6" borderId="0" xfId="37" applyFont="1" applyFill="1" applyAlignment="1" applyProtection="1">
      <alignment horizontal="center" vertical="center" wrapText="1"/>
      <protection hidden="1"/>
    </xf>
    <xf numFmtId="0" fontId="118" fillId="79" borderId="66" xfId="37" applyFont="1" applyFill="1" applyBorder="1" applyAlignment="1" applyProtection="1">
      <alignment horizontal="center" vertical="top" wrapText="1"/>
      <protection hidden="1"/>
    </xf>
    <xf numFmtId="0" fontId="118" fillId="79" borderId="67" xfId="37" applyFont="1" applyFill="1" applyBorder="1" applyAlignment="1" applyProtection="1">
      <alignment horizontal="center" vertical="top" wrapText="1"/>
      <protection hidden="1"/>
    </xf>
    <xf numFmtId="0" fontId="118" fillId="79" borderId="68" xfId="37" applyFont="1" applyFill="1" applyBorder="1" applyAlignment="1" applyProtection="1">
      <alignment horizontal="center" vertical="top" wrapText="1"/>
      <protection hidden="1"/>
    </xf>
    <xf numFmtId="14" fontId="9" fillId="0" borderId="21" xfId="37" applyNumberFormat="1" applyFont="1" applyBorder="1" applyAlignment="1" applyProtection="1">
      <alignment horizontal="center" vertical="center" wrapText="1"/>
      <protection hidden="1"/>
    </xf>
    <xf numFmtId="14" fontId="9" fillId="0" borderId="14" xfId="37" applyNumberFormat="1" applyFont="1" applyBorder="1" applyAlignment="1" applyProtection="1">
      <alignment horizontal="center" vertical="center" wrapText="1"/>
      <protection hidden="1"/>
    </xf>
    <xf numFmtId="0" fontId="50" fillId="6" borderId="8" xfId="37" applyFont="1" applyFill="1" applyBorder="1" applyAlignment="1" applyProtection="1">
      <alignment horizontal="left" vertical="top" wrapText="1"/>
      <protection hidden="1"/>
    </xf>
    <xf numFmtId="0" fontId="50" fillId="6" borderId="0" xfId="37" applyFont="1" applyFill="1" applyAlignment="1" applyProtection="1">
      <alignment horizontal="left" vertical="top" wrapText="1"/>
      <protection hidden="1"/>
    </xf>
    <xf numFmtId="0" fontId="31" fillId="6" borderId="0" xfId="53" applyFont="1" applyFill="1" applyAlignment="1" applyProtection="1">
      <alignment horizontal="right"/>
      <protection hidden="1"/>
    </xf>
    <xf numFmtId="0" fontId="31" fillId="6" borderId="9" xfId="53" applyFont="1" applyFill="1" applyBorder="1" applyAlignment="1" applyProtection="1">
      <alignment horizontal="right"/>
      <protection hidden="1"/>
    </xf>
    <xf numFmtId="0" fontId="31" fillId="7" borderId="8" xfId="53" applyFont="1" applyFill="1" applyBorder="1" applyAlignment="1" applyProtection="1">
      <alignment horizontal="right"/>
      <protection hidden="1"/>
    </xf>
    <xf numFmtId="0" fontId="31" fillId="7" borderId="0" xfId="53" applyFont="1" applyFill="1" applyAlignment="1" applyProtection="1">
      <alignment horizontal="right"/>
      <protection hidden="1"/>
    </xf>
    <xf numFmtId="0" fontId="31" fillId="7" borderId="9" xfId="53" applyFont="1" applyFill="1" applyBorder="1" applyAlignment="1" applyProtection="1">
      <alignment horizontal="right"/>
      <protection hidden="1"/>
    </xf>
    <xf numFmtId="0" fontId="41" fillId="7" borderId="10" xfId="53" applyFont="1" applyFill="1" applyBorder="1" applyAlignment="1" applyProtection="1">
      <alignment horizontal="center"/>
      <protection hidden="1"/>
    </xf>
    <xf numFmtId="0" fontId="41" fillId="7" borderId="11" xfId="53" applyFont="1" applyFill="1" applyBorder="1" applyAlignment="1" applyProtection="1">
      <alignment horizontal="center"/>
      <protection hidden="1"/>
    </xf>
    <xf numFmtId="0" fontId="41" fillId="7" borderId="12" xfId="53" applyFont="1" applyFill="1" applyBorder="1" applyAlignment="1" applyProtection="1">
      <alignment horizontal="center"/>
      <protection hidden="1"/>
    </xf>
    <xf numFmtId="0" fontId="41" fillId="7" borderId="3" xfId="53" applyFont="1" applyFill="1" applyBorder="1" applyAlignment="1" applyProtection="1">
      <alignment horizontal="center"/>
      <protection hidden="1"/>
    </xf>
    <xf numFmtId="0" fontId="31" fillId="6" borderId="8" xfId="53" applyFont="1" applyFill="1" applyBorder="1" applyAlignment="1" applyProtection="1">
      <alignment horizontal="right"/>
      <protection hidden="1"/>
    </xf>
    <xf numFmtId="0" fontId="41" fillId="0" borderId="21" xfId="53" applyFont="1" applyBorder="1" applyAlignment="1" applyProtection="1">
      <alignment horizontal="center"/>
      <protection hidden="1"/>
    </xf>
    <xf numFmtId="0" fontId="41" fillId="0" borderId="13" xfId="53" applyFont="1" applyBorder="1" applyAlignment="1" applyProtection="1">
      <alignment horizontal="center"/>
      <protection hidden="1"/>
    </xf>
    <xf numFmtId="0" fontId="41" fillId="0" borderId="14" xfId="53" applyFont="1" applyBorder="1" applyAlignment="1" applyProtection="1">
      <alignment horizontal="center"/>
      <protection hidden="1"/>
    </xf>
    <xf numFmtId="0" fontId="27" fillId="6" borderId="8" xfId="53" applyFont="1" applyFill="1" applyBorder="1" applyAlignment="1" applyProtection="1">
      <alignment horizontal="right" wrapText="1"/>
      <protection hidden="1"/>
    </xf>
    <xf numFmtId="0" fontId="27" fillId="6" borderId="0" xfId="53" applyFont="1" applyFill="1" applyAlignment="1" applyProtection="1">
      <alignment horizontal="right" wrapText="1"/>
      <protection hidden="1"/>
    </xf>
    <xf numFmtId="0" fontId="9" fillId="0" borderId="9" xfId="53" applyFont="1" applyBorder="1" applyAlignment="1" applyProtection="1">
      <alignment horizontal="center" wrapText="1"/>
      <protection hidden="1"/>
    </xf>
    <xf numFmtId="0" fontId="9" fillId="0" borderId="8" xfId="53" applyFont="1" applyBorder="1" applyAlignment="1" applyProtection="1">
      <alignment horizontal="center" wrapText="1"/>
      <protection hidden="1"/>
    </xf>
    <xf numFmtId="0" fontId="43" fillId="6" borderId="5" xfId="53" applyFont="1" applyFill="1" applyBorder="1" applyAlignment="1" applyProtection="1">
      <alignment horizontal="center" vertical="center" wrapText="1"/>
      <protection hidden="1"/>
    </xf>
    <xf numFmtId="0" fontId="43" fillId="6" borderId="53" xfId="53" applyFont="1" applyFill="1" applyBorder="1" applyAlignment="1" applyProtection="1">
      <alignment horizontal="center" vertical="center" wrapText="1"/>
      <protection hidden="1"/>
    </xf>
    <xf numFmtId="0" fontId="43" fillId="6" borderId="8" xfId="53" applyFont="1" applyFill="1" applyBorder="1" applyAlignment="1" applyProtection="1">
      <alignment horizontal="center" vertical="center" wrapText="1"/>
      <protection hidden="1"/>
    </xf>
    <xf numFmtId="0" fontId="43" fillId="6" borderId="0" xfId="53" applyFont="1" applyFill="1" applyAlignment="1" applyProtection="1">
      <alignment horizontal="center" vertical="center" wrapText="1"/>
      <protection hidden="1"/>
    </xf>
    <xf numFmtId="0" fontId="44" fillId="6" borderId="8" xfId="53" applyFont="1" applyFill="1" applyBorder="1" applyAlignment="1" applyProtection="1">
      <alignment horizontal="center" vertical="center" wrapText="1"/>
      <protection hidden="1"/>
    </xf>
    <xf numFmtId="0" fontId="44" fillId="6" borderId="0" xfId="53" applyFont="1" applyFill="1" applyAlignment="1" applyProtection="1">
      <alignment horizontal="center" vertical="center" wrapText="1"/>
      <protection hidden="1"/>
    </xf>
    <xf numFmtId="0" fontId="38" fillId="6" borderId="8" xfId="53" applyFont="1" applyFill="1" applyBorder="1" applyAlignment="1" applyProtection="1">
      <alignment horizontal="center"/>
      <protection hidden="1"/>
    </xf>
    <xf numFmtId="0" fontId="38" fillId="6" borderId="0" xfId="53" applyFont="1" applyFill="1" applyAlignment="1" applyProtection="1">
      <alignment horizontal="center"/>
      <protection hidden="1"/>
    </xf>
    <xf numFmtId="0" fontId="38" fillId="6" borderId="8" xfId="53" applyFont="1" applyFill="1" applyBorder="1" applyAlignment="1" applyProtection="1">
      <alignment horizontal="center" vertical="center" wrapText="1"/>
      <protection hidden="1"/>
    </xf>
    <xf numFmtId="0" fontId="38" fillId="6" borderId="0" xfId="53" applyFont="1" applyFill="1" applyAlignment="1" applyProtection="1">
      <alignment horizontal="center" vertical="center"/>
      <protection hidden="1"/>
    </xf>
    <xf numFmtId="14" fontId="132" fillId="0" borderId="5" xfId="53" applyNumberFormat="1" applyFont="1" applyBorder="1" applyAlignment="1" applyProtection="1">
      <alignment horizontal="center" vertical="center" wrapText="1"/>
      <protection hidden="1"/>
    </xf>
    <xf numFmtId="14" fontId="132" fillId="0" borderId="7" xfId="53" applyNumberFormat="1" applyFont="1" applyBorder="1" applyAlignment="1" applyProtection="1">
      <alignment horizontal="center" vertical="center" wrapText="1"/>
      <protection hidden="1"/>
    </xf>
    <xf numFmtId="0" fontId="132" fillId="0" borderId="21" xfId="53" applyFont="1" applyBorder="1" applyAlignment="1" applyProtection="1">
      <alignment horizontal="center" vertical="center" wrapText="1"/>
      <protection hidden="1"/>
    </xf>
    <xf numFmtId="0" fontId="132" fillId="0" borderId="13" xfId="53" applyFont="1" applyBorder="1" applyAlignment="1" applyProtection="1">
      <alignment horizontal="center" vertical="center" wrapText="1"/>
      <protection hidden="1"/>
    </xf>
    <xf numFmtId="0" fontId="132" fillId="0" borderId="14" xfId="53" applyFont="1" applyBorder="1" applyAlignment="1" applyProtection="1">
      <alignment horizontal="center" vertical="center" wrapText="1"/>
      <protection hidden="1"/>
    </xf>
    <xf numFmtId="0" fontId="31" fillId="11" borderId="21" xfId="53" applyFont="1" applyFill="1" applyBorder="1" applyAlignment="1" applyProtection="1">
      <alignment horizontal="left"/>
      <protection hidden="1"/>
    </xf>
    <xf numFmtId="0" fontId="31" fillId="11" borderId="13" xfId="53" applyFont="1" applyFill="1" applyBorder="1" applyAlignment="1" applyProtection="1">
      <alignment horizontal="left"/>
      <protection hidden="1"/>
    </xf>
    <xf numFmtId="0" fontId="31" fillId="11" borderId="53" xfId="53" applyFont="1" applyFill="1" applyBorder="1" applyAlignment="1" applyProtection="1">
      <alignment horizontal="left"/>
      <protection hidden="1"/>
    </xf>
    <xf numFmtId="0" fontId="31" fillId="11" borderId="7" xfId="53" applyFont="1" applyFill="1" applyBorder="1" applyAlignment="1" applyProtection="1">
      <alignment horizontal="left"/>
      <protection hidden="1"/>
    </xf>
    <xf numFmtId="0" fontId="42" fillId="7" borderId="21" xfId="53" applyFont="1" applyFill="1" applyBorder="1" applyAlignment="1" applyProtection="1">
      <alignment horizontal="center"/>
      <protection hidden="1"/>
    </xf>
    <xf numFmtId="0" fontId="42" fillId="7" borderId="13" xfId="53" applyFont="1" applyFill="1" applyBorder="1" applyAlignment="1" applyProtection="1">
      <alignment horizontal="center"/>
      <protection hidden="1"/>
    </xf>
    <xf numFmtId="0" fontId="42" fillId="7" borderId="14" xfId="53" applyFont="1" applyFill="1" applyBorder="1" applyAlignment="1" applyProtection="1">
      <alignment horizontal="center"/>
      <protection hidden="1"/>
    </xf>
    <xf numFmtId="0" fontId="36" fillId="7" borderId="21" xfId="53" applyFont="1" applyFill="1" applyBorder="1" applyAlignment="1" applyProtection="1">
      <alignment horizontal="center"/>
      <protection hidden="1"/>
    </xf>
    <xf numFmtId="0" fontId="36" fillId="7" borderId="13" xfId="53" applyFont="1" applyFill="1" applyBorder="1" applyAlignment="1" applyProtection="1">
      <alignment horizontal="center"/>
      <protection hidden="1"/>
    </xf>
    <xf numFmtId="0" fontId="36" fillId="7" borderId="14" xfId="53" applyFont="1" applyFill="1" applyBorder="1" applyAlignment="1" applyProtection="1">
      <alignment horizontal="center"/>
      <protection hidden="1"/>
    </xf>
    <xf numFmtId="0" fontId="8" fillId="6" borderId="0" xfId="53" applyFont="1" applyFill="1" applyAlignment="1" applyProtection="1">
      <alignment horizontal="right"/>
      <protection hidden="1"/>
    </xf>
    <xf numFmtId="0" fontId="9" fillId="6" borderId="0" xfId="53" applyFont="1" applyFill="1" applyAlignment="1" applyProtection="1">
      <alignment horizontal="center"/>
      <protection hidden="1"/>
    </xf>
    <xf numFmtId="0" fontId="31" fillId="11" borderId="14" xfId="53" applyFont="1" applyFill="1" applyBorder="1" applyAlignment="1" applyProtection="1">
      <alignment horizontal="left"/>
      <protection hidden="1"/>
    </xf>
    <xf numFmtId="0" fontId="9" fillId="0" borderId="0" xfId="53" applyFont="1" applyAlignment="1" applyProtection="1">
      <alignment horizontal="center"/>
      <protection hidden="1"/>
    </xf>
    <xf numFmtId="0" fontId="8" fillId="6" borderId="8" xfId="53" applyFont="1" applyFill="1" applyBorder="1" applyAlignment="1" applyProtection="1">
      <alignment horizontal="right"/>
      <protection hidden="1"/>
    </xf>
    <xf numFmtId="0" fontId="9" fillId="7" borderId="0" xfId="53" applyFont="1" applyFill="1" applyAlignment="1" applyProtection="1">
      <alignment horizontal="center"/>
      <protection hidden="1"/>
    </xf>
    <xf numFmtId="0" fontId="41" fillId="0" borderId="3" xfId="53" applyFont="1" applyBorder="1" applyAlignment="1" applyProtection="1">
      <alignment horizontal="center"/>
      <protection hidden="1"/>
    </xf>
    <xf numFmtId="0" fontId="27" fillId="6" borderId="8" xfId="53" quotePrefix="1" applyFont="1" applyFill="1" applyBorder="1" applyAlignment="1" applyProtection="1">
      <alignment horizontal="right" wrapText="1"/>
      <protection hidden="1"/>
    </xf>
    <xf numFmtId="0" fontId="27" fillId="6" borderId="0" xfId="53" quotePrefix="1" applyFont="1" applyFill="1" applyAlignment="1" applyProtection="1">
      <alignment horizontal="right" wrapText="1"/>
      <protection hidden="1"/>
    </xf>
    <xf numFmtId="2" fontId="41" fillId="7" borderId="3" xfId="53" applyNumberFormat="1" applyFont="1" applyFill="1" applyBorder="1" applyAlignment="1" applyProtection="1">
      <alignment horizontal="center"/>
      <protection hidden="1"/>
    </xf>
    <xf numFmtId="0" fontId="8" fillId="7" borderId="8" xfId="53" applyFont="1" applyFill="1" applyBorder="1" applyAlignment="1" applyProtection="1">
      <alignment horizontal="right"/>
      <protection hidden="1"/>
    </xf>
    <xf numFmtId="0" fontId="8" fillId="7" borderId="0" xfId="53" applyFont="1" applyFill="1" applyAlignment="1" applyProtection="1">
      <alignment horizontal="right"/>
      <protection hidden="1"/>
    </xf>
    <xf numFmtId="0" fontId="0" fillId="0" borderId="3" xfId="0" applyBorder="1" applyAlignment="1"/>
  </cellXfs>
  <cellStyles count="506">
    <cellStyle name="$/RMB" xfId="81" xr:uid="{00000000-0005-0000-0000-000000000000}"/>
    <cellStyle name="$/RMB 0.00" xfId="82" xr:uid="{00000000-0005-0000-0000-000001000000}"/>
    <cellStyle name="$/RMB 0.0000" xfId="83" xr:uid="{00000000-0005-0000-0000-000002000000}"/>
    <cellStyle name="$HK" xfId="84" xr:uid="{00000000-0005-0000-0000-000003000000}"/>
    <cellStyle name="$HK 0.000" xfId="85" xr:uid="{00000000-0005-0000-0000-000004000000}"/>
    <cellStyle name="_02a.  Appendix A to Protocol- Offer Form_0225_Final" xfId="86" xr:uid="{00000000-0005-0000-0000-000005000000}"/>
    <cellStyle name="_02b   Appendix B to Protocol - Developer Experience_0225_Final" xfId="87" xr:uid="{00000000-0005-0000-0000-000006000000}"/>
    <cellStyle name="_Appendix I.1_WatsonvilleMaster_GenFacilityInfo_NonAsAvailable_0612_v4" xfId="88" xr:uid="{00000000-0005-0000-0000-000007000000}"/>
    <cellStyle name="_AppendixI1_GenFacilityInfo_NonAsAvailable_0707" xfId="89" xr:uid="{00000000-0005-0000-0000-000008000000}"/>
    <cellStyle name="_CalPeak Model 5.24.06 - Final Equity Case v1" xfId="90" xr:uid="{00000000-0005-0000-0000-000009000000}"/>
    <cellStyle name="_CalPeak Pro Forma v33" xfId="91" xr:uid="{00000000-0005-0000-0000-00000A000000}"/>
    <cellStyle name="_x0010_“+ˆÉ•?pý¤" xfId="92" xr:uid="{00000000-0005-0000-0000-00000B000000}"/>
    <cellStyle name="_x0010_“+ˆÉ•?pý¤ 2" xfId="440" xr:uid="{00000000-0005-0000-0000-00000C000000}"/>
    <cellStyle name="=C:\WINNT35\SYSTEM32\COMMAND.COM" xfId="219" xr:uid="{00000000-0005-0000-0000-00000D000000}"/>
    <cellStyle name="0" xfId="1" xr:uid="{00000000-0005-0000-0000-00000E000000}"/>
    <cellStyle name="0 2" xfId="2" xr:uid="{00000000-0005-0000-0000-00000F000000}"/>
    <cellStyle name="0 2 2" xfId="56" xr:uid="{00000000-0005-0000-0000-000010000000}"/>
    <cellStyle name="0 2_1.02" xfId="220" xr:uid="{00000000-0005-0000-0000-000011000000}"/>
    <cellStyle name="0_dimon" xfId="3" xr:uid="{00000000-0005-0000-0000-000012000000}"/>
    <cellStyle name="0_dimon 2" xfId="4" xr:uid="{00000000-0005-0000-0000-000013000000}"/>
    <cellStyle name="0_dimon 2 2" xfId="57" xr:uid="{00000000-0005-0000-0000-000014000000}"/>
    <cellStyle name="0_dimon 2_1.02" xfId="221" xr:uid="{00000000-0005-0000-0000-000015000000}"/>
    <cellStyle name="0_dimon 2_MSG 9.05 (Start Costs)" xfId="222" xr:uid="{00000000-0005-0000-0000-000016000000}"/>
    <cellStyle name="0_dimon_1" xfId="5" xr:uid="{00000000-0005-0000-0000-000017000000}"/>
    <cellStyle name="0_dimon_1 2" xfId="6" xr:uid="{00000000-0005-0000-0000-000018000000}"/>
    <cellStyle name="0_dimon_1 2 2" xfId="58" xr:uid="{00000000-0005-0000-0000-000019000000}"/>
    <cellStyle name="0_dimon_1 2_1.02" xfId="223" xr:uid="{00000000-0005-0000-0000-00001A000000}"/>
    <cellStyle name="0_dimon_1 2_MSG 9.05 (Start Costs)" xfId="224" xr:uid="{00000000-0005-0000-0000-00001B000000}"/>
    <cellStyle name="0_Price Forecast" xfId="7" xr:uid="{00000000-0005-0000-0000-00001C000000}"/>
    <cellStyle name="0_Price Forecast 2" xfId="8" xr:uid="{00000000-0005-0000-0000-00001D000000}"/>
    <cellStyle name="0_Price Forecast 2 2" xfId="59" xr:uid="{00000000-0005-0000-0000-00001E000000}"/>
    <cellStyle name="0_Price Forecast 2_1.02" xfId="225" xr:uid="{00000000-0005-0000-0000-00001F000000}"/>
    <cellStyle name="0_Price Forecast 2_MSG 9.05 (Start Costs)" xfId="226" xr:uid="{00000000-0005-0000-0000-000020000000}"/>
    <cellStyle name="20% - Accent1 2" xfId="227" xr:uid="{00000000-0005-0000-0000-000021000000}"/>
    <cellStyle name="20% - Accent1 2 2" xfId="228" xr:uid="{00000000-0005-0000-0000-000022000000}"/>
    <cellStyle name="20% - Accent1 3" xfId="229" xr:uid="{00000000-0005-0000-0000-000023000000}"/>
    <cellStyle name="20% - Accent2 2" xfId="230" xr:uid="{00000000-0005-0000-0000-000024000000}"/>
    <cellStyle name="20% - Accent2 2 2" xfId="231" xr:uid="{00000000-0005-0000-0000-000025000000}"/>
    <cellStyle name="20% - Accent2 3" xfId="232" xr:uid="{00000000-0005-0000-0000-000026000000}"/>
    <cellStyle name="20% - Accent3 2" xfId="233" xr:uid="{00000000-0005-0000-0000-000027000000}"/>
    <cellStyle name="20% - Accent3 2 2" xfId="234" xr:uid="{00000000-0005-0000-0000-000028000000}"/>
    <cellStyle name="20% - Accent3 3" xfId="235" xr:uid="{00000000-0005-0000-0000-000029000000}"/>
    <cellStyle name="20% - Accent4 2" xfId="236" xr:uid="{00000000-0005-0000-0000-00002A000000}"/>
    <cellStyle name="20% - Accent4 2 2" xfId="237" xr:uid="{00000000-0005-0000-0000-00002B000000}"/>
    <cellStyle name="20% - Accent4 3" xfId="238" xr:uid="{00000000-0005-0000-0000-00002C000000}"/>
    <cellStyle name="20% - Accent5 2" xfId="239" xr:uid="{00000000-0005-0000-0000-00002D000000}"/>
    <cellStyle name="20% - Accent5 2 2" xfId="240" xr:uid="{00000000-0005-0000-0000-00002E000000}"/>
    <cellStyle name="20% - Accent5 3" xfId="241" xr:uid="{00000000-0005-0000-0000-00002F000000}"/>
    <cellStyle name="20% - Accent6 2" xfId="242" xr:uid="{00000000-0005-0000-0000-000030000000}"/>
    <cellStyle name="20% - Accent6 2 2" xfId="243" xr:uid="{00000000-0005-0000-0000-000031000000}"/>
    <cellStyle name="20% - Accent6 3" xfId="244" xr:uid="{00000000-0005-0000-0000-000032000000}"/>
    <cellStyle name="40% - Accent1 2" xfId="245" xr:uid="{00000000-0005-0000-0000-000033000000}"/>
    <cellStyle name="40% - Accent1 2 2" xfId="246" xr:uid="{00000000-0005-0000-0000-000034000000}"/>
    <cellStyle name="40% - Accent1 3" xfId="247" xr:uid="{00000000-0005-0000-0000-000035000000}"/>
    <cellStyle name="40% - Accent2 2" xfId="248" xr:uid="{00000000-0005-0000-0000-000036000000}"/>
    <cellStyle name="40% - Accent2 2 2" xfId="249" xr:uid="{00000000-0005-0000-0000-000037000000}"/>
    <cellStyle name="40% - Accent2 3" xfId="250" xr:uid="{00000000-0005-0000-0000-000038000000}"/>
    <cellStyle name="40% - Accent3 2" xfId="251" xr:uid="{00000000-0005-0000-0000-000039000000}"/>
    <cellStyle name="40% - Accent3 2 2" xfId="252" xr:uid="{00000000-0005-0000-0000-00003A000000}"/>
    <cellStyle name="40% - Accent3 3" xfId="253" xr:uid="{00000000-0005-0000-0000-00003B000000}"/>
    <cellStyle name="40% - Accent4 2" xfId="254" xr:uid="{00000000-0005-0000-0000-00003C000000}"/>
    <cellStyle name="40% - Accent4 2 2" xfId="255" xr:uid="{00000000-0005-0000-0000-00003D000000}"/>
    <cellStyle name="40% - Accent4 3" xfId="256" xr:uid="{00000000-0005-0000-0000-00003E000000}"/>
    <cellStyle name="40% - Accent5 2" xfId="257" xr:uid="{00000000-0005-0000-0000-00003F000000}"/>
    <cellStyle name="40% - Accent5 2 2" xfId="258" xr:uid="{00000000-0005-0000-0000-000040000000}"/>
    <cellStyle name="40% - Accent5 3" xfId="259" xr:uid="{00000000-0005-0000-0000-000041000000}"/>
    <cellStyle name="40% - Accent6 2" xfId="260" xr:uid="{00000000-0005-0000-0000-000042000000}"/>
    <cellStyle name="40% - Accent6 2 2" xfId="261" xr:uid="{00000000-0005-0000-0000-000043000000}"/>
    <cellStyle name="40% - Accent6 3" xfId="262" xr:uid="{00000000-0005-0000-0000-000044000000}"/>
    <cellStyle name="60% - Accent1 2" xfId="263" xr:uid="{00000000-0005-0000-0000-000045000000}"/>
    <cellStyle name="60% - Accent1 2 2" xfId="264" xr:uid="{00000000-0005-0000-0000-000046000000}"/>
    <cellStyle name="60% - Accent1 3" xfId="265" xr:uid="{00000000-0005-0000-0000-000047000000}"/>
    <cellStyle name="60% - Accent2 2" xfId="266" xr:uid="{00000000-0005-0000-0000-000048000000}"/>
    <cellStyle name="60% - Accent2 2 2" xfId="267" xr:uid="{00000000-0005-0000-0000-000049000000}"/>
    <cellStyle name="60% - Accent2 3" xfId="268" xr:uid="{00000000-0005-0000-0000-00004A000000}"/>
    <cellStyle name="60% - Accent3 2" xfId="269" xr:uid="{00000000-0005-0000-0000-00004B000000}"/>
    <cellStyle name="60% - Accent3 2 2" xfId="270" xr:uid="{00000000-0005-0000-0000-00004C000000}"/>
    <cellStyle name="60% - Accent3 3" xfId="271" xr:uid="{00000000-0005-0000-0000-00004D000000}"/>
    <cellStyle name="60% - Accent4 2" xfId="272" xr:uid="{00000000-0005-0000-0000-00004E000000}"/>
    <cellStyle name="60% - Accent4 2 2" xfId="273" xr:uid="{00000000-0005-0000-0000-00004F000000}"/>
    <cellStyle name="60% - Accent4 3" xfId="274" xr:uid="{00000000-0005-0000-0000-000050000000}"/>
    <cellStyle name="60% - Accent5 2" xfId="275" xr:uid="{00000000-0005-0000-0000-000051000000}"/>
    <cellStyle name="60% - Accent5 2 2" xfId="276" xr:uid="{00000000-0005-0000-0000-000052000000}"/>
    <cellStyle name="60% - Accent5 3" xfId="277" xr:uid="{00000000-0005-0000-0000-000053000000}"/>
    <cellStyle name="60% - Accent6 2" xfId="278" xr:uid="{00000000-0005-0000-0000-000054000000}"/>
    <cellStyle name="60% - Accent6 2 2" xfId="279" xr:uid="{00000000-0005-0000-0000-000055000000}"/>
    <cellStyle name="60% - Accent6 3" xfId="280" xr:uid="{00000000-0005-0000-0000-000056000000}"/>
    <cellStyle name="A_green" xfId="93" xr:uid="{00000000-0005-0000-0000-000057000000}"/>
    <cellStyle name="A_green 2" xfId="203" xr:uid="{00000000-0005-0000-0000-000058000000}"/>
    <cellStyle name="A_green 3" xfId="442" xr:uid="{00000000-0005-0000-0000-000059000000}"/>
    <cellStyle name="A_green_NCSC1003" xfId="94" xr:uid="{00000000-0005-0000-0000-00005A000000}"/>
    <cellStyle name="A_green_NCSC1003 2" xfId="204" xr:uid="{00000000-0005-0000-0000-00005B000000}"/>
    <cellStyle name="A_green_NCSC1003 3" xfId="443" xr:uid="{00000000-0005-0000-0000-00005C000000}"/>
    <cellStyle name="Accent1 2" xfId="281" xr:uid="{00000000-0005-0000-0000-00005D000000}"/>
    <cellStyle name="Accent1 2 2" xfId="282" xr:uid="{00000000-0005-0000-0000-00005E000000}"/>
    <cellStyle name="Accent1 3" xfId="283" xr:uid="{00000000-0005-0000-0000-00005F000000}"/>
    <cellStyle name="Accent2 2" xfId="284" xr:uid="{00000000-0005-0000-0000-000060000000}"/>
    <cellStyle name="Accent2 2 2" xfId="285" xr:uid="{00000000-0005-0000-0000-000061000000}"/>
    <cellStyle name="Accent2 3" xfId="286" xr:uid="{00000000-0005-0000-0000-000062000000}"/>
    <cellStyle name="Accent3 2" xfId="287" xr:uid="{00000000-0005-0000-0000-000063000000}"/>
    <cellStyle name="Accent3 2 2" xfId="288" xr:uid="{00000000-0005-0000-0000-000064000000}"/>
    <cellStyle name="Accent3 3" xfId="289" xr:uid="{00000000-0005-0000-0000-000065000000}"/>
    <cellStyle name="Accent4 2" xfId="290" xr:uid="{00000000-0005-0000-0000-000066000000}"/>
    <cellStyle name="Accent4 2 2" xfId="291" xr:uid="{00000000-0005-0000-0000-000067000000}"/>
    <cellStyle name="Accent4 3" xfId="292" xr:uid="{00000000-0005-0000-0000-000068000000}"/>
    <cellStyle name="Accent5 2" xfId="293" xr:uid="{00000000-0005-0000-0000-000069000000}"/>
    <cellStyle name="Accent5 2 2" xfId="294" xr:uid="{00000000-0005-0000-0000-00006A000000}"/>
    <cellStyle name="Accent5 3" xfId="295" xr:uid="{00000000-0005-0000-0000-00006B000000}"/>
    <cellStyle name="Accent6 2" xfId="296" xr:uid="{00000000-0005-0000-0000-00006C000000}"/>
    <cellStyle name="Accent6 2 2" xfId="297" xr:uid="{00000000-0005-0000-0000-00006D000000}"/>
    <cellStyle name="Accent6 3" xfId="298" xr:uid="{00000000-0005-0000-0000-00006E000000}"/>
    <cellStyle name="Actual Date" xfId="9" xr:uid="{00000000-0005-0000-0000-00006F000000}"/>
    <cellStyle name="Actual Date 2" xfId="10" xr:uid="{00000000-0005-0000-0000-000070000000}"/>
    <cellStyle name="Actual Date 2 2" xfId="60" xr:uid="{00000000-0005-0000-0000-000071000000}"/>
    <cellStyle name="Actual Date 2_1.02" xfId="299" xr:uid="{00000000-0005-0000-0000-000072000000}"/>
    <cellStyle name="Bad 2" xfId="300" xr:uid="{00000000-0005-0000-0000-000073000000}"/>
    <cellStyle name="Bad 2 2" xfId="301" xr:uid="{00000000-0005-0000-0000-000074000000}"/>
    <cellStyle name="Bad 3" xfId="302" xr:uid="{00000000-0005-0000-0000-000075000000}"/>
    <cellStyle name="Black" xfId="95" xr:uid="{00000000-0005-0000-0000-000076000000}"/>
    <cellStyle name="bli - Style6" xfId="96" xr:uid="{00000000-0005-0000-0000-000077000000}"/>
    <cellStyle name="Blue" xfId="97" xr:uid="{00000000-0005-0000-0000-000078000000}"/>
    <cellStyle name="Calculation 2" xfId="303" xr:uid="{00000000-0005-0000-0000-000079000000}"/>
    <cellStyle name="Calculation 2 2" xfId="304" xr:uid="{00000000-0005-0000-0000-00007A000000}"/>
    <cellStyle name="Calculation 3" xfId="305" xr:uid="{00000000-0005-0000-0000-00007B000000}"/>
    <cellStyle name="Cents" xfId="98" xr:uid="{00000000-0005-0000-0000-00007C000000}"/>
    <cellStyle name="Check Cell 2" xfId="306" xr:uid="{00000000-0005-0000-0000-00007D000000}"/>
    <cellStyle name="Check Cell 2 2" xfId="307" xr:uid="{00000000-0005-0000-0000-00007E000000}"/>
    <cellStyle name="Check Cell 3" xfId="308" xr:uid="{00000000-0005-0000-0000-00007F000000}"/>
    <cellStyle name="Comma [0] 2" xfId="309" xr:uid="{00000000-0005-0000-0000-000080000000}"/>
    <cellStyle name="Comma [0] 2 2" xfId="310" xr:uid="{00000000-0005-0000-0000-000081000000}"/>
    <cellStyle name="Comma [0] 3" xfId="311" xr:uid="{00000000-0005-0000-0000-000082000000}"/>
    <cellStyle name="Comma [00]" xfId="99" xr:uid="{00000000-0005-0000-0000-000083000000}"/>
    <cellStyle name="Comma 2" xfId="79" xr:uid="{00000000-0005-0000-0000-000084000000}"/>
    <cellStyle name="Comma 2 2" xfId="312" xr:uid="{00000000-0005-0000-0000-000085000000}"/>
    <cellStyle name="Comma 2 2 2" xfId="313" xr:uid="{00000000-0005-0000-0000-000086000000}"/>
    <cellStyle name="Comma 2 2 3" xfId="314" xr:uid="{00000000-0005-0000-0000-000087000000}"/>
    <cellStyle name="Comma 3" xfId="315" xr:uid="{00000000-0005-0000-0000-000088000000}"/>
    <cellStyle name="Comma 4" xfId="316" xr:uid="{00000000-0005-0000-0000-000089000000}"/>
    <cellStyle name="Comma 4 2" xfId="317" xr:uid="{00000000-0005-0000-0000-00008A000000}"/>
    <cellStyle name="Comma 5" xfId="318" xr:uid="{00000000-0005-0000-0000-00008B000000}"/>
    <cellStyle name="Comma 6" xfId="319" xr:uid="{00000000-0005-0000-0000-00008C000000}"/>
    <cellStyle name="Comma 7" xfId="320" xr:uid="{00000000-0005-0000-0000-00008D000000}"/>
    <cellStyle name="Comma0" xfId="100" xr:uid="{00000000-0005-0000-0000-00008E000000}"/>
    <cellStyle name="Comma0 - Style5" xfId="101" xr:uid="{00000000-0005-0000-0000-00008F000000}"/>
    <cellStyle name="Comma0_79CA8M.Salton_SolarP_1d11R" xfId="102" xr:uid="{00000000-0005-0000-0000-000090000000}"/>
    <cellStyle name="Comma1 - Style1" xfId="103" xr:uid="{00000000-0005-0000-0000-000091000000}"/>
    <cellStyle name="Currency [0] 2" xfId="321" xr:uid="{00000000-0005-0000-0000-000092000000}"/>
    <cellStyle name="Currency [0] 2 2" xfId="322" xr:uid="{00000000-0005-0000-0000-000093000000}"/>
    <cellStyle name="Currency [00]" xfId="104" xr:uid="{00000000-0005-0000-0000-000094000000}"/>
    <cellStyle name="Currency [00] 2" xfId="195" xr:uid="{00000000-0005-0000-0000-000095000000}"/>
    <cellStyle name="Currency [00] 2 2" xfId="448" xr:uid="{00000000-0005-0000-0000-000096000000}"/>
    <cellStyle name="Currency [00] 3" xfId="202" xr:uid="{00000000-0005-0000-0000-000097000000}"/>
    <cellStyle name="Currency [00] 3 2" xfId="217" xr:uid="{00000000-0005-0000-0000-000098000000}"/>
    <cellStyle name="Currency [00] 3 2 2" xfId="456" xr:uid="{00000000-0005-0000-0000-000099000000}"/>
    <cellStyle name="Currency [00] 4" xfId="444" xr:uid="{00000000-0005-0000-0000-00009A000000}"/>
    <cellStyle name="Currency 2" xfId="61" xr:uid="{00000000-0005-0000-0000-00009B000000}"/>
    <cellStyle name="Currency 2 2" xfId="323" xr:uid="{00000000-0005-0000-0000-00009C000000}"/>
    <cellStyle name="Currency 2 3" xfId="324" xr:uid="{00000000-0005-0000-0000-00009D000000}"/>
    <cellStyle name="Currency 3" xfId="325" xr:uid="{00000000-0005-0000-0000-00009E000000}"/>
    <cellStyle name="Currency0" xfId="105" xr:uid="{00000000-0005-0000-0000-00009F000000}"/>
    <cellStyle name="Date" xfId="11" xr:uid="{00000000-0005-0000-0000-0000A0000000}"/>
    <cellStyle name="Dezimal [0]_Compiling Utility Macros" xfId="106" xr:uid="{00000000-0005-0000-0000-0000A1000000}"/>
    <cellStyle name="Dezimal_Compiling Utility Macros" xfId="107" xr:uid="{00000000-0005-0000-0000-0000A2000000}"/>
    <cellStyle name="Edge" xfId="108" xr:uid="{00000000-0005-0000-0000-0000A3000000}"/>
    <cellStyle name="Euro" xfId="109" xr:uid="{00000000-0005-0000-0000-0000A4000000}"/>
    <cellStyle name="Explanatory Text 2" xfId="326" xr:uid="{00000000-0005-0000-0000-0000A5000000}"/>
    <cellStyle name="Explanatory Text 2 2" xfId="327" xr:uid="{00000000-0005-0000-0000-0000A6000000}"/>
    <cellStyle name="Explanatory Text 3" xfId="328" xr:uid="{00000000-0005-0000-0000-0000A7000000}"/>
    <cellStyle name="EY House" xfId="110" xr:uid="{00000000-0005-0000-0000-0000A8000000}"/>
    <cellStyle name="F2" xfId="111" xr:uid="{00000000-0005-0000-0000-0000A9000000}"/>
    <cellStyle name="F3" xfId="112" xr:uid="{00000000-0005-0000-0000-0000AA000000}"/>
    <cellStyle name="F4" xfId="113" xr:uid="{00000000-0005-0000-0000-0000AB000000}"/>
    <cellStyle name="F5" xfId="114" xr:uid="{00000000-0005-0000-0000-0000AC000000}"/>
    <cellStyle name="F6" xfId="115" xr:uid="{00000000-0005-0000-0000-0000AD000000}"/>
    <cellStyle name="F7" xfId="116" xr:uid="{00000000-0005-0000-0000-0000AE000000}"/>
    <cellStyle name="F8" xfId="117" xr:uid="{00000000-0005-0000-0000-0000AF000000}"/>
    <cellStyle name="Fixed" xfId="12" xr:uid="{00000000-0005-0000-0000-0000B0000000}"/>
    <cellStyle name="Fixed 2" xfId="13" xr:uid="{00000000-0005-0000-0000-0000B1000000}"/>
    <cellStyle name="Fixed 2 2" xfId="62" xr:uid="{00000000-0005-0000-0000-0000B2000000}"/>
    <cellStyle name="Fixed 2_1.02" xfId="329" xr:uid="{00000000-0005-0000-0000-0000B3000000}"/>
    <cellStyle name="Good 2" xfId="330" xr:uid="{00000000-0005-0000-0000-0000B4000000}"/>
    <cellStyle name="Good 2 2" xfId="331" xr:uid="{00000000-0005-0000-0000-0000B5000000}"/>
    <cellStyle name="Good 3" xfId="332" xr:uid="{00000000-0005-0000-0000-0000B6000000}"/>
    <cellStyle name="Green" xfId="118" xr:uid="{00000000-0005-0000-0000-0000B7000000}"/>
    <cellStyle name="Green 2" xfId="205" xr:uid="{00000000-0005-0000-0000-0000B8000000}"/>
    <cellStyle name="Green 3" xfId="445" xr:uid="{00000000-0005-0000-0000-0000B9000000}"/>
    <cellStyle name="Grey" xfId="14" xr:uid="{00000000-0005-0000-0000-0000BA000000}"/>
    <cellStyle name="Grey 2" xfId="15" xr:uid="{00000000-0005-0000-0000-0000BB000000}"/>
    <cellStyle name="Grey_1.02" xfId="333" xr:uid="{00000000-0005-0000-0000-0000BC000000}"/>
    <cellStyle name="HEADER" xfId="16" xr:uid="{00000000-0005-0000-0000-0000BD000000}"/>
    <cellStyle name="HEADING" xfId="119" xr:uid="{00000000-0005-0000-0000-0000BE000000}"/>
    <cellStyle name="Heading 1 2" xfId="334" xr:uid="{00000000-0005-0000-0000-0000BF000000}"/>
    <cellStyle name="Heading 1 2 2" xfId="335" xr:uid="{00000000-0005-0000-0000-0000C0000000}"/>
    <cellStyle name="Heading 1 3" xfId="336" xr:uid="{00000000-0005-0000-0000-0000C1000000}"/>
    <cellStyle name="Heading 2 2" xfId="337" xr:uid="{00000000-0005-0000-0000-0000C2000000}"/>
    <cellStyle name="Heading 2 2 2" xfId="338" xr:uid="{00000000-0005-0000-0000-0000C3000000}"/>
    <cellStyle name="Heading 2 3" xfId="339" xr:uid="{00000000-0005-0000-0000-0000C4000000}"/>
    <cellStyle name="Heading 3 2" xfId="340" xr:uid="{00000000-0005-0000-0000-0000C5000000}"/>
    <cellStyle name="Heading 3 2 2" xfId="341" xr:uid="{00000000-0005-0000-0000-0000C6000000}"/>
    <cellStyle name="Heading 3 3" xfId="342" xr:uid="{00000000-0005-0000-0000-0000C7000000}"/>
    <cellStyle name="Heading 4 2" xfId="343" xr:uid="{00000000-0005-0000-0000-0000C8000000}"/>
    <cellStyle name="Heading 4 2 2" xfId="344" xr:uid="{00000000-0005-0000-0000-0000C9000000}"/>
    <cellStyle name="Heading 4 3" xfId="345" xr:uid="{00000000-0005-0000-0000-0000CA000000}"/>
    <cellStyle name="Heading1" xfId="17" xr:uid="{00000000-0005-0000-0000-0000CB000000}"/>
    <cellStyle name="Heading1 2" xfId="18" xr:uid="{00000000-0005-0000-0000-0000CC000000}"/>
    <cellStyle name="Heading1 2 2" xfId="63" xr:uid="{00000000-0005-0000-0000-0000CD000000}"/>
    <cellStyle name="Heading1 2_1.02" xfId="346" xr:uid="{00000000-0005-0000-0000-0000CE000000}"/>
    <cellStyle name="Heading2" xfId="19" xr:uid="{00000000-0005-0000-0000-0000CF000000}"/>
    <cellStyle name="Heading2 2" xfId="20" xr:uid="{00000000-0005-0000-0000-0000D0000000}"/>
    <cellStyle name="Heading2 2 2" xfId="64" xr:uid="{00000000-0005-0000-0000-0000D1000000}"/>
    <cellStyle name="Heading2 2_1.02" xfId="347" xr:uid="{00000000-0005-0000-0000-0000D2000000}"/>
    <cellStyle name="HeadlineStyle" xfId="120" xr:uid="{00000000-0005-0000-0000-0000D3000000}"/>
    <cellStyle name="HeadlineStyleJustified" xfId="121" xr:uid="{00000000-0005-0000-0000-0000D4000000}"/>
    <cellStyle name="HIGHLIGHT" xfId="21" xr:uid="{00000000-0005-0000-0000-0000D5000000}"/>
    <cellStyle name="Hyperlink" xfId="22" builtinId="8"/>
    <cellStyle name="Hyperlink 2" xfId="23" xr:uid="{00000000-0005-0000-0000-0000D7000000}"/>
    <cellStyle name="Hyperlink 2 2" xfId="123" xr:uid="{00000000-0005-0000-0000-0000D8000000}"/>
    <cellStyle name="Hyperlink 2 2 2" xfId="348" xr:uid="{00000000-0005-0000-0000-0000D9000000}"/>
    <cellStyle name="Hyperlink 2 3" xfId="190" xr:uid="{00000000-0005-0000-0000-0000DA000000}"/>
    <cellStyle name="Hyperlink 2 4" xfId="349" xr:uid="{00000000-0005-0000-0000-0000DB000000}"/>
    <cellStyle name="Hyperlink 2 5" xfId="122" xr:uid="{00000000-0005-0000-0000-0000DC000000}"/>
    <cellStyle name="Hyperlink 3" xfId="124" xr:uid="{00000000-0005-0000-0000-0000DD000000}"/>
    <cellStyle name="Hyperlink 3 2" xfId="350" xr:uid="{00000000-0005-0000-0000-0000DE000000}"/>
    <cellStyle name="Hyperlink 4" xfId="125" xr:uid="{00000000-0005-0000-0000-0000DF000000}"/>
    <cellStyle name="Hyperlink 4 2" xfId="351" xr:uid="{00000000-0005-0000-0000-0000E0000000}"/>
    <cellStyle name="Hyperlink 5" xfId="352" xr:uid="{00000000-0005-0000-0000-0000E1000000}"/>
    <cellStyle name="Hyperlink_2007-07-12 Draft RA Capacity Excel Appx - CP Buys (RR, LM)" xfId="24" xr:uid="{00000000-0005-0000-0000-0000E2000000}"/>
    <cellStyle name="Input [yellow]" xfId="25" xr:uid="{00000000-0005-0000-0000-0000E3000000}"/>
    <cellStyle name="Input [yellow] 2" xfId="26" xr:uid="{00000000-0005-0000-0000-0000E4000000}"/>
    <cellStyle name="Input [yellow] 2 2" xfId="210" xr:uid="{00000000-0005-0000-0000-0000E5000000}"/>
    <cellStyle name="Input [yellow] 2 3" xfId="446" xr:uid="{00000000-0005-0000-0000-0000E6000000}"/>
    <cellStyle name="Input [yellow] 3" xfId="211" xr:uid="{00000000-0005-0000-0000-0000E7000000}"/>
    <cellStyle name="Input [yellow] 4" xfId="441" xr:uid="{00000000-0005-0000-0000-0000E8000000}"/>
    <cellStyle name="Input [yellow]_1.02" xfId="353" xr:uid="{00000000-0005-0000-0000-0000E9000000}"/>
    <cellStyle name="Input 2" xfId="354" xr:uid="{00000000-0005-0000-0000-0000EA000000}"/>
    <cellStyle name="Input 2 2" xfId="355" xr:uid="{00000000-0005-0000-0000-0000EB000000}"/>
    <cellStyle name="Input 3" xfId="356" xr:uid="{00000000-0005-0000-0000-0000EC000000}"/>
    <cellStyle name="Input 4" xfId="357" xr:uid="{00000000-0005-0000-0000-0000ED000000}"/>
    <cellStyle name="Input 5" xfId="358" xr:uid="{00000000-0005-0000-0000-0000EE000000}"/>
    <cellStyle name="Input 6" xfId="359" xr:uid="{00000000-0005-0000-0000-0000EF000000}"/>
    <cellStyle name="Input 7" xfId="360" xr:uid="{00000000-0005-0000-0000-0000F0000000}"/>
    <cellStyle name="LeapYears" xfId="126" xr:uid="{00000000-0005-0000-0000-0000F1000000}"/>
    <cellStyle name="Linked Cell 2" xfId="361" xr:uid="{00000000-0005-0000-0000-0000F2000000}"/>
    <cellStyle name="Linked Cell 2 2" xfId="362" xr:uid="{00000000-0005-0000-0000-0000F3000000}"/>
    <cellStyle name="Linked Cell 3" xfId="363" xr:uid="{00000000-0005-0000-0000-0000F4000000}"/>
    <cellStyle name="Maintenance" xfId="127" xr:uid="{00000000-0005-0000-0000-0000F5000000}"/>
    <cellStyle name="Milliers [0]_Open&amp;Close" xfId="128" xr:uid="{00000000-0005-0000-0000-0000F6000000}"/>
    <cellStyle name="Milliers_Open&amp;Close" xfId="129" xr:uid="{00000000-0005-0000-0000-0000F7000000}"/>
    <cellStyle name="Monétaire [0]_Open&amp;Close" xfId="130" xr:uid="{00000000-0005-0000-0000-0000F8000000}"/>
    <cellStyle name="Monétaire_Open&amp;Close" xfId="131" xr:uid="{00000000-0005-0000-0000-0000F9000000}"/>
    <cellStyle name="Neutral 2" xfId="364" xr:uid="{00000000-0005-0000-0000-0000FA000000}"/>
    <cellStyle name="Neutral 2 2" xfId="365" xr:uid="{00000000-0005-0000-0000-0000FB000000}"/>
    <cellStyle name="Neutral 3" xfId="366" xr:uid="{00000000-0005-0000-0000-0000FC000000}"/>
    <cellStyle name="NIS" xfId="132" xr:uid="{00000000-0005-0000-0000-0000FD000000}"/>
    <cellStyle name="no dec" xfId="27" xr:uid="{00000000-0005-0000-0000-0000FE000000}"/>
    <cellStyle name="Normal" xfId="0" builtinId="0"/>
    <cellStyle name="Normal - Style1" xfId="28" xr:uid="{00000000-0005-0000-0000-000000010000}"/>
    <cellStyle name="Normal - Style1 2" xfId="29" xr:uid="{00000000-0005-0000-0000-000001010000}"/>
    <cellStyle name="Normal - Style1 2 2" xfId="65" xr:uid="{00000000-0005-0000-0000-000002010000}"/>
    <cellStyle name="Normal - Style1 2_1.02" xfId="367" xr:uid="{00000000-0005-0000-0000-000003010000}"/>
    <cellStyle name="Normal 10" xfId="133" xr:uid="{00000000-0005-0000-0000-000004010000}"/>
    <cellStyle name="Normal 10 2" xfId="368" xr:uid="{00000000-0005-0000-0000-000005010000}"/>
    <cellStyle name="Normal 11" xfId="134" xr:uid="{00000000-0005-0000-0000-000006010000}"/>
    <cellStyle name="Normal 11 2" xfId="369" xr:uid="{00000000-0005-0000-0000-000007010000}"/>
    <cellStyle name="Normal 12" xfId="135" xr:uid="{00000000-0005-0000-0000-000008010000}"/>
    <cellStyle name="Normal 12 2" xfId="370" xr:uid="{00000000-0005-0000-0000-000009010000}"/>
    <cellStyle name="Normal 12 3" xfId="371" xr:uid="{00000000-0005-0000-0000-00000A010000}"/>
    <cellStyle name="Normal 13" xfId="136" xr:uid="{00000000-0005-0000-0000-00000B010000}"/>
    <cellStyle name="Normal 13 2" xfId="372" xr:uid="{00000000-0005-0000-0000-00000C010000}"/>
    <cellStyle name="Normal 13 3" xfId="373" xr:uid="{00000000-0005-0000-0000-00000D010000}"/>
    <cellStyle name="Normal 14" xfId="189" xr:uid="{00000000-0005-0000-0000-00000E010000}"/>
    <cellStyle name="Normal 14 2" xfId="374" xr:uid="{00000000-0005-0000-0000-00000F010000}"/>
    <cellStyle name="Normal 14 3" xfId="375" xr:uid="{00000000-0005-0000-0000-000010010000}"/>
    <cellStyle name="Normal 15" xfId="197" xr:uid="{00000000-0005-0000-0000-000011010000}"/>
    <cellStyle name="Normal 15 2" xfId="376" xr:uid="{00000000-0005-0000-0000-000012010000}"/>
    <cellStyle name="Normal 16" xfId="196" xr:uid="{00000000-0005-0000-0000-000013010000}"/>
    <cellStyle name="Normal 17" xfId="198" xr:uid="{00000000-0005-0000-0000-000014010000}"/>
    <cellStyle name="Normal 17 2" xfId="214" xr:uid="{00000000-0005-0000-0000-000015010000}"/>
    <cellStyle name="Normal 17 2 2" xfId="453" xr:uid="{00000000-0005-0000-0000-000016010000}"/>
    <cellStyle name="Normal 17 2 2 2" xfId="491" xr:uid="{00000000-0005-0000-0000-000017010000}"/>
    <cellStyle name="Normal 17 2 3" xfId="473" xr:uid="{00000000-0005-0000-0000-000018010000}"/>
    <cellStyle name="Normal 17 3" xfId="449" xr:uid="{00000000-0005-0000-0000-000019010000}"/>
    <cellStyle name="Normal 17 3 2" xfId="488" xr:uid="{00000000-0005-0000-0000-00001A010000}"/>
    <cellStyle name="Normal 17 4" xfId="470" xr:uid="{00000000-0005-0000-0000-00001B010000}"/>
    <cellStyle name="Normal 18" xfId="199" xr:uid="{00000000-0005-0000-0000-00001C010000}"/>
    <cellStyle name="Normal 18 2" xfId="215" xr:uid="{00000000-0005-0000-0000-00001D010000}"/>
    <cellStyle name="Normal 18 2 2" xfId="454" xr:uid="{00000000-0005-0000-0000-00001E010000}"/>
    <cellStyle name="Normal 18 2 2 2" xfId="492" xr:uid="{00000000-0005-0000-0000-00001F010000}"/>
    <cellStyle name="Normal 18 2 3" xfId="474" xr:uid="{00000000-0005-0000-0000-000020010000}"/>
    <cellStyle name="Normal 18 3" xfId="450" xr:uid="{00000000-0005-0000-0000-000021010000}"/>
    <cellStyle name="Normal 18 3 2" xfId="489" xr:uid="{00000000-0005-0000-0000-000022010000}"/>
    <cellStyle name="Normal 18 4" xfId="471" xr:uid="{00000000-0005-0000-0000-000023010000}"/>
    <cellStyle name="Normal 19" xfId="200" xr:uid="{00000000-0005-0000-0000-000024010000}"/>
    <cellStyle name="Normal 19 2" xfId="216" xr:uid="{00000000-0005-0000-0000-000025010000}"/>
    <cellStyle name="Normal 19 2 2" xfId="455" xr:uid="{00000000-0005-0000-0000-000026010000}"/>
    <cellStyle name="Normal 19 2 2 2" xfId="493" xr:uid="{00000000-0005-0000-0000-000027010000}"/>
    <cellStyle name="Normal 19 2 3" xfId="475" xr:uid="{00000000-0005-0000-0000-000028010000}"/>
    <cellStyle name="Normal 19 3" xfId="451" xr:uid="{00000000-0005-0000-0000-000029010000}"/>
    <cellStyle name="Normal 19 3 2" xfId="490" xr:uid="{00000000-0005-0000-0000-00002A010000}"/>
    <cellStyle name="Normal 19 4" xfId="472" xr:uid="{00000000-0005-0000-0000-00002B010000}"/>
    <cellStyle name="Normal 2" xfId="30" xr:uid="{00000000-0005-0000-0000-00002C010000}"/>
    <cellStyle name="Normal 2 2" xfId="66" xr:uid="{00000000-0005-0000-0000-00002D010000}"/>
    <cellStyle name="Normal 2 2 2" xfId="377" xr:uid="{00000000-0005-0000-0000-00002E010000}"/>
    <cellStyle name="Normal 2 2 3" xfId="378" xr:uid="{00000000-0005-0000-0000-00002F010000}"/>
    <cellStyle name="Normal 2 2 3 2" xfId="457" xr:uid="{00000000-0005-0000-0000-000030010000}"/>
    <cellStyle name="Normal 2 2 3 2 2" xfId="494" xr:uid="{00000000-0005-0000-0000-000031010000}"/>
    <cellStyle name="Normal 2 2 3 3" xfId="476" xr:uid="{00000000-0005-0000-0000-000032010000}"/>
    <cellStyle name="Normal 2 2 4" xfId="379" xr:uid="{00000000-0005-0000-0000-000033010000}"/>
    <cellStyle name="Normal 2 2 4 2" xfId="458" xr:uid="{00000000-0005-0000-0000-000034010000}"/>
    <cellStyle name="Normal 2 2 4 2 2" xfId="495" xr:uid="{00000000-0005-0000-0000-000035010000}"/>
    <cellStyle name="Normal 2 2 4 3" xfId="477" xr:uid="{00000000-0005-0000-0000-000036010000}"/>
    <cellStyle name="Normal 2 2 5" xfId="137" xr:uid="{00000000-0005-0000-0000-000037010000}"/>
    <cellStyle name="Normal 2 3" xfId="138" xr:uid="{00000000-0005-0000-0000-000038010000}"/>
    <cellStyle name="Normal 2 3 2" xfId="380" xr:uid="{00000000-0005-0000-0000-000039010000}"/>
    <cellStyle name="Normal 2 4" xfId="139" xr:uid="{00000000-0005-0000-0000-00003A010000}"/>
    <cellStyle name="Normal 2 4 2" xfId="381" xr:uid="{00000000-0005-0000-0000-00003B010000}"/>
    <cellStyle name="Normal 2 5" xfId="209" xr:uid="{00000000-0005-0000-0000-00003C010000}"/>
    <cellStyle name="Normal 2 6" xfId="382" xr:uid="{00000000-0005-0000-0000-00003D010000}"/>
    <cellStyle name="Normal 2 7" xfId="383" xr:uid="{00000000-0005-0000-0000-00003E010000}"/>
    <cellStyle name="Normal 2 7 2" xfId="459" xr:uid="{00000000-0005-0000-0000-00003F010000}"/>
    <cellStyle name="Normal 2 7 2 2" xfId="496" xr:uid="{00000000-0005-0000-0000-000040010000}"/>
    <cellStyle name="Normal 2 7 3" xfId="478" xr:uid="{00000000-0005-0000-0000-000041010000}"/>
    <cellStyle name="Normal 2 8" xfId="76" xr:uid="{00000000-0005-0000-0000-000042010000}"/>
    <cellStyle name="Normal 2_1.02" xfId="384" xr:uid="{00000000-0005-0000-0000-000043010000}"/>
    <cellStyle name="Normal 20" xfId="201" xr:uid="{00000000-0005-0000-0000-000044010000}"/>
    <cellStyle name="Normal 20 2" xfId="385" xr:uid="{00000000-0005-0000-0000-000045010000}"/>
    <cellStyle name="Normal 20 2 2" xfId="460" xr:uid="{00000000-0005-0000-0000-000046010000}"/>
    <cellStyle name="Normal 20 2 2 2" xfId="497" xr:uid="{00000000-0005-0000-0000-000047010000}"/>
    <cellStyle name="Normal 20 2 3" xfId="479" xr:uid="{00000000-0005-0000-0000-000048010000}"/>
    <cellStyle name="Normal 21" xfId="206" xr:uid="{00000000-0005-0000-0000-000049010000}"/>
    <cellStyle name="Normal 21 2" xfId="386" xr:uid="{00000000-0005-0000-0000-00004A010000}"/>
    <cellStyle name="Normal 21 2 2" xfId="461" xr:uid="{00000000-0005-0000-0000-00004B010000}"/>
    <cellStyle name="Normal 21 2 2 2" xfId="498" xr:uid="{00000000-0005-0000-0000-00004C010000}"/>
    <cellStyle name="Normal 21 2 3" xfId="480" xr:uid="{00000000-0005-0000-0000-00004D010000}"/>
    <cellStyle name="Normal 22" xfId="207" xr:uid="{00000000-0005-0000-0000-00004E010000}"/>
    <cellStyle name="Normal 22 2" xfId="387" xr:uid="{00000000-0005-0000-0000-00004F010000}"/>
    <cellStyle name="Normal 22 2 2" xfId="462" xr:uid="{00000000-0005-0000-0000-000050010000}"/>
    <cellStyle name="Normal 22 2 2 2" xfId="499" xr:uid="{00000000-0005-0000-0000-000051010000}"/>
    <cellStyle name="Normal 22 2 3" xfId="481" xr:uid="{00000000-0005-0000-0000-000052010000}"/>
    <cellStyle name="Normal 23" xfId="388" xr:uid="{00000000-0005-0000-0000-000053010000}"/>
    <cellStyle name="Normal 23 2" xfId="463" xr:uid="{00000000-0005-0000-0000-000054010000}"/>
    <cellStyle name="Normal 23 2 2" xfId="500" xr:uid="{00000000-0005-0000-0000-000055010000}"/>
    <cellStyle name="Normal 23 3" xfId="482" xr:uid="{00000000-0005-0000-0000-000056010000}"/>
    <cellStyle name="Normal 24" xfId="389" xr:uid="{00000000-0005-0000-0000-000057010000}"/>
    <cellStyle name="Normal 24 2" xfId="390" xr:uid="{00000000-0005-0000-0000-000058010000}"/>
    <cellStyle name="Normal 24 2 2" xfId="464" xr:uid="{00000000-0005-0000-0000-000059010000}"/>
    <cellStyle name="Normal 24 2 2 2" xfId="501" xr:uid="{00000000-0005-0000-0000-00005A010000}"/>
    <cellStyle name="Normal 24 2 3" xfId="483" xr:uid="{00000000-0005-0000-0000-00005B010000}"/>
    <cellStyle name="Normal 25" xfId="391" xr:uid="{00000000-0005-0000-0000-00005C010000}"/>
    <cellStyle name="Normal 25 2" xfId="465" xr:uid="{00000000-0005-0000-0000-00005D010000}"/>
    <cellStyle name="Normal 25 2 2" xfId="502" xr:uid="{00000000-0005-0000-0000-00005E010000}"/>
    <cellStyle name="Normal 25 3" xfId="484" xr:uid="{00000000-0005-0000-0000-00005F010000}"/>
    <cellStyle name="Normal 26" xfId="392" xr:uid="{00000000-0005-0000-0000-000060010000}"/>
    <cellStyle name="Normal 26 2" xfId="466" xr:uid="{00000000-0005-0000-0000-000061010000}"/>
    <cellStyle name="Normal 26 2 2" xfId="503" xr:uid="{00000000-0005-0000-0000-000062010000}"/>
    <cellStyle name="Normal 26 3" xfId="485" xr:uid="{00000000-0005-0000-0000-000063010000}"/>
    <cellStyle name="Normal 27" xfId="393" xr:uid="{00000000-0005-0000-0000-000064010000}"/>
    <cellStyle name="Normal 28" xfId="394" xr:uid="{00000000-0005-0000-0000-000065010000}"/>
    <cellStyle name="Normal 28 2" xfId="467" xr:uid="{00000000-0005-0000-0000-000066010000}"/>
    <cellStyle name="Normal 28 2 2" xfId="504" xr:uid="{00000000-0005-0000-0000-000067010000}"/>
    <cellStyle name="Normal 28 3" xfId="486" xr:uid="{00000000-0005-0000-0000-000068010000}"/>
    <cellStyle name="Normal 29" xfId="75" xr:uid="{00000000-0005-0000-0000-000069010000}"/>
    <cellStyle name="Normal 3" xfId="31" xr:uid="{00000000-0005-0000-0000-00006A010000}"/>
    <cellStyle name="Normal 3 2" xfId="140" xr:uid="{00000000-0005-0000-0000-00006B010000}"/>
    <cellStyle name="Normal 3 2 2" xfId="395" xr:uid="{00000000-0005-0000-0000-00006C010000}"/>
    <cellStyle name="Normal 3 3" xfId="141" xr:uid="{00000000-0005-0000-0000-00006D010000}"/>
    <cellStyle name="Normal 3 3 2" xfId="396" xr:uid="{00000000-0005-0000-0000-00006E010000}"/>
    <cellStyle name="Normal 3 4" xfId="208" xr:uid="{00000000-0005-0000-0000-00006F010000}"/>
    <cellStyle name="Normal 3 5" xfId="77" xr:uid="{00000000-0005-0000-0000-000070010000}"/>
    <cellStyle name="Normal 30" xfId="469" xr:uid="{00000000-0005-0000-0000-000071010000}"/>
    <cellStyle name="Normal 4" xfId="32" xr:uid="{00000000-0005-0000-0000-000072010000}"/>
    <cellStyle name="Normal 4 2" xfId="142" xr:uid="{00000000-0005-0000-0000-000073010000}"/>
    <cellStyle name="Normal 4 2 2" xfId="193" xr:uid="{00000000-0005-0000-0000-000074010000}"/>
    <cellStyle name="Normal 4 2 3" xfId="397" xr:uid="{00000000-0005-0000-0000-000075010000}"/>
    <cellStyle name="Normal 4 3" xfId="398" xr:uid="{00000000-0005-0000-0000-000076010000}"/>
    <cellStyle name="Normal 4 4" xfId="399" xr:uid="{00000000-0005-0000-0000-000077010000}"/>
    <cellStyle name="Normal 4 5" xfId="78" xr:uid="{00000000-0005-0000-0000-000078010000}"/>
    <cellStyle name="Normal 5" xfId="33" xr:uid="{00000000-0005-0000-0000-000079010000}"/>
    <cellStyle name="Normal 5 2" xfId="144" xr:uid="{00000000-0005-0000-0000-00007A010000}"/>
    <cellStyle name="Normal 5 2 2" xfId="400" xr:uid="{00000000-0005-0000-0000-00007B010000}"/>
    <cellStyle name="Normal 5 3" xfId="401" xr:uid="{00000000-0005-0000-0000-00007C010000}"/>
    <cellStyle name="Normal 5 4" xfId="402" xr:uid="{00000000-0005-0000-0000-00007D010000}"/>
    <cellStyle name="Normal 5 5" xfId="403" xr:uid="{00000000-0005-0000-0000-00007E010000}"/>
    <cellStyle name="Normal 5 6" xfId="143" xr:uid="{00000000-0005-0000-0000-00007F010000}"/>
    <cellStyle name="Normal 6" xfId="34" xr:uid="{00000000-0005-0000-0000-000080010000}"/>
    <cellStyle name="Normal 6 2" xfId="146" xr:uid="{00000000-0005-0000-0000-000081010000}"/>
    <cellStyle name="Normal 6 2 2" xfId="404" xr:uid="{00000000-0005-0000-0000-000082010000}"/>
    <cellStyle name="Normal 6 3" xfId="405" xr:uid="{00000000-0005-0000-0000-000083010000}"/>
    <cellStyle name="Normal 6 4" xfId="406" xr:uid="{00000000-0005-0000-0000-000084010000}"/>
    <cellStyle name="Normal 6 5" xfId="145" xr:uid="{00000000-0005-0000-0000-000085010000}"/>
    <cellStyle name="Normal 7" xfId="35" xr:uid="{00000000-0005-0000-0000-000086010000}"/>
    <cellStyle name="Normal 7 2" xfId="52" xr:uid="{00000000-0005-0000-0000-000087010000}"/>
    <cellStyle name="Normal 7 2 2" xfId="54" xr:uid="{00000000-0005-0000-0000-000088010000}"/>
    <cellStyle name="Normal 7 2 2 2" xfId="194" xr:uid="{00000000-0005-0000-0000-000089010000}"/>
    <cellStyle name="Normal 7 2 2 3" xfId="407" xr:uid="{00000000-0005-0000-0000-00008A010000}"/>
    <cellStyle name="Normal 7 3" xfId="53" xr:uid="{00000000-0005-0000-0000-00008B010000}"/>
    <cellStyle name="Normal 7 4" xfId="408" xr:uid="{00000000-0005-0000-0000-00008C010000}"/>
    <cellStyle name="Normal 7_1.02" xfId="409" xr:uid="{00000000-0005-0000-0000-00008D010000}"/>
    <cellStyle name="Normal 8" xfId="55" xr:uid="{00000000-0005-0000-0000-00008E010000}"/>
    <cellStyle name="Normal 8 2" xfId="148" xr:uid="{00000000-0005-0000-0000-00008F010000}"/>
    <cellStyle name="Normal 8 3" xfId="410" xr:uid="{00000000-0005-0000-0000-000090010000}"/>
    <cellStyle name="Normal 8 4" xfId="147" xr:uid="{00000000-0005-0000-0000-000091010000}"/>
    <cellStyle name="Normal 9" xfId="149" xr:uid="{00000000-0005-0000-0000-000092010000}"/>
    <cellStyle name="Normal 9 2" xfId="411" xr:uid="{00000000-0005-0000-0000-000093010000}"/>
    <cellStyle name="Normal_2007-07-12 Draft RA Capacity Excel Appx - CP Buys (RR, LM)" xfId="36" xr:uid="{00000000-0005-0000-0000-000094010000}"/>
    <cellStyle name="Normal_UC TOLL Excel Appendices (RR)" xfId="37" xr:uid="{00000000-0005-0000-0000-000095010000}"/>
    <cellStyle name="Normal_UC TOLL Excel Appendices (RR) 2" xfId="74" xr:uid="{00000000-0005-0000-0000-000096010000}"/>
    <cellStyle name="Note 2" xfId="412" xr:uid="{00000000-0005-0000-0000-000097010000}"/>
    <cellStyle name="Note 2 2" xfId="413" xr:uid="{00000000-0005-0000-0000-000098010000}"/>
    <cellStyle name="Note 2 3" xfId="414" xr:uid="{00000000-0005-0000-0000-000099010000}"/>
    <cellStyle name="Note 3" xfId="415" xr:uid="{00000000-0005-0000-0000-00009A010000}"/>
    <cellStyle name="Note 4" xfId="416" xr:uid="{00000000-0005-0000-0000-00009B010000}"/>
    <cellStyle name="Note 4 2" xfId="468" xr:uid="{00000000-0005-0000-0000-00009C010000}"/>
    <cellStyle name="Note 4 2 2" xfId="505" xr:uid="{00000000-0005-0000-0000-00009D010000}"/>
    <cellStyle name="Note 4 3" xfId="487" xr:uid="{00000000-0005-0000-0000-00009E010000}"/>
    <cellStyle name="Note 5" xfId="417" xr:uid="{00000000-0005-0000-0000-00009F010000}"/>
    <cellStyle name="Output 2" xfId="418" xr:uid="{00000000-0005-0000-0000-0000A0010000}"/>
    <cellStyle name="Output 2 2" xfId="419" xr:uid="{00000000-0005-0000-0000-0000A1010000}"/>
    <cellStyle name="Output 3" xfId="420" xr:uid="{00000000-0005-0000-0000-0000A2010000}"/>
    <cellStyle name="Percen - Style2" xfId="150" xr:uid="{00000000-0005-0000-0000-0000A3010000}"/>
    <cellStyle name="Percent [0%]" xfId="151" xr:uid="{00000000-0005-0000-0000-0000A4010000}"/>
    <cellStyle name="Percent [0.00%]" xfId="152" xr:uid="{00000000-0005-0000-0000-0000A5010000}"/>
    <cellStyle name="Percent [2]" xfId="38" xr:uid="{00000000-0005-0000-0000-0000A6010000}"/>
    <cellStyle name="Percent [2] 2" xfId="39" xr:uid="{00000000-0005-0000-0000-0000A7010000}"/>
    <cellStyle name="Percent [2] 2 2" xfId="67" xr:uid="{00000000-0005-0000-0000-0000A8010000}"/>
    <cellStyle name="Percent 0%" xfId="153" xr:uid="{00000000-0005-0000-0000-0000A9010000}"/>
    <cellStyle name="Percent 2" xfId="40" xr:uid="{00000000-0005-0000-0000-0000AA010000}"/>
    <cellStyle name="Percent 2 2" xfId="68" xr:uid="{00000000-0005-0000-0000-0000AB010000}"/>
    <cellStyle name="Percent 2 2 2" xfId="154" xr:uid="{00000000-0005-0000-0000-0000AC010000}"/>
    <cellStyle name="Percent 2 3" xfId="191" xr:uid="{00000000-0005-0000-0000-0000AD010000}"/>
    <cellStyle name="Percent 2 4" xfId="80" xr:uid="{00000000-0005-0000-0000-0000AE010000}"/>
    <cellStyle name="Percent 3" xfId="41" xr:uid="{00000000-0005-0000-0000-0000AF010000}"/>
    <cellStyle name="Percent 3 2" xfId="69" xr:uid="{00000000-0005-0000-0000-0000B0010000}"/>
    <cellStyle name="Percent 3 2 2" xfId="421" xr:uid="{00000000-0005-0000-0000-0000B1010000}"/>
    <cellStyle name="Percent 3 3" xfId="422" xr:uid="{00000000-0005-0000-0000-0000B2010000}"/>
    <cellStyle name="Percent 3 4" xfId="423" xr:uid="{00000000-0005-0000-0000-0000B3010000}"/>
    <cellStyle name="Percent 4" xfId="42" xr:uid="{00000000-0005-0000-0000-0000B4010000}"/>
    <cellStyle name="Percent 4 2" xfId="70" xr:uid="{00000000-0005-0000-0000-0000B5010000}"/>
    <cellStyle name="Percent 5" xfId="43" xr:uid="{00000000-0005-0000-0000-0000B6010000}"/>
    <cellStyle name="Percent 5 2" xfId="71" xr:uid="{00000000-0005-0000-0000-0000B7010000}"/>
    <cellStyle name="Percent 6" xfId="424" xr:uid="{00000000-0005-0000-0000-0000B8010000}"/>
    <cellStyle name="Percent 7" xfId="425" xr:uid="{00000000-0005-0000-0000-0000B9010000}"/>
    <cellStyle name="Percent 8" xfId="426" xr:uid="{00000000-0005-0000-0000-0000BA010000}"/>
    <cellStyle name="Percent 9" xfId="427" xr:uid="{00000000-0005-0000-0000-0000BB010000}"/>
    <cellStyle name="Pink" xfId="155" xr:uid="{00000000-0005-0000-0000-0000BC010000}"/>
    <cellStyle name="Red" xfId="156" xr:uid="{00000000-0005-0000-0000-0000BD010000}"/>
    <cellStyle name="RMB" xfId="157" xr:uid="{00000000-0005-0000-0000-0000BE010000}"/>
    <cellStyle name="Rmb [0]" xfId="158" xr:uid="{00000000-0005-0000-0000-0000BF010000}"/>
    <cellStyle name="RMB 0.00" xfId="159" xr:uid="{00000000-0005-0000-0000-0000C0010000}"/>
    <cellStyle name="Special" xfId="160" xr:uid="{00000000-0005-0000-0000-0000C1010000}"/>
    <cellStyle name="Standard_Anpassen der Amortisation" xfId="161" xr:uid="{00000000-0005-0000-0000-0000C2010000}"/>
    <cellStyle name="Style 1" xfId="44" xr:uid="{00000000-0005-0000-0000-0000C3010000}"/>
    <cellStyle name="Style 1 2" xfId="45" xr:uid="{00000000-0005-0000-0000-0000C4010000}"/>
    <cellStyle name="Style 1 2 2" xfId="72" xr:uid="{00000000-0005-0000-0000-0000C5010000}"/>
    <cellStyle name="Style 1 2_1.02" xfId="428" xr:uid="{00000000-0005-0000-0000-0000C6010000}"/>
    <cellStyle name="Style 1 3" xfId="429" xr:uid="{00000000-0005-0000-0000-0000C7010000}"/>
    <cellStyle name="Style 1 4" xfId="430" xr:uid="{00000000-0005-0000-0000-0000C8010000}"/>
    <cellStyle name="Style 21" xfId="162" xr:uid="{00000000-0005-0000-0000-0000C9010000}"/>
    <cellStyle name="Style 22" xfId="163" xr:uid="{00000000-0005-0000-0000-0000CA010000}"/>
    <cellStyle name="Style 23" xfId="164" xr:uid="{00000000-0005-0000-0000-0000CB010000}"/>
    <cellStyle name="Style 24" xfId="165" xr:uid="{00000000-0005-0000-0000-0000CC010000}"/>
    <cellStyle name="Style 25" xfId="166" xr:uid="{00000000-0005-0000-0000-0000CD010000}"/>
    <cellStyle name="Style 26" xfId="167" xr:uid="{00000000-0005-0000-0000-0000CE010000}"/>
    <cellStyle name="Style 26 2" xfId="168" xr:uid="{00000000-0005-0000-0000-0000CF010000}"/>
    <cellStyle name="Style 27" xfId="169" xr:uid="{00000000-0005-0000-0000-0000D0010000}"/>
    <cellStyle name="Style 27 2" xfId="170" xr:uid="{00000000-0005-0000-0000-0000D1010000}"/>
    <cellStyle name="Style 28" xfId="171" xr:uid="{00000000-0005-0000-0000-0000D2010000}"/>
    <cellStyle name="Style 29" xfId="172" xr:uid="{00000000-0005-0000-0000-0000D3010000}"/>
    <cellStyle name="Style 30" xfId="173" xr:uid="{00000000-0005-0000-0000-0000D4010000}"/>
    <cellStyle name="Style 31" xfId="174" xr:uid="{00000000-0005-0000-0000-0000D5010000}"/>
    <cellStyle name="Style 32" xfId="175" xr:uid="{00000000-0005-0000-0000-0000D6010000}"/>
    <cellStyle name="Style 33" xfId="176" xr:uid="{00000000-0005-0000-0000-0000D7010000}"/>
    <cellStyle name="Style 34" xfId="177" xr:uid="{00000000-0005-0000-0000-0000D8010000}"/>
    <cellStyle name="Style 35" xfId="178" xr:uid="{00000000-0005-0000-0000-0000D9010000}"/>
    <cellStyle name="Style 36" xfId="179" xr:uid="{00000000-0005-0000-0000-0000DA010000}"/>
    <cellStyle name="Style 39" xfId="180" xr:uid="{00000000-0005-0000-0000-0000DB010000}"/>
    <cellStyle name="Style 39 2" xfId="212" xr:uid="{00000000-0005-0000-0000-0000DC010000}"/>
    <cellStyle name="STYLE1" xfId="181" xr:uid="{00000000-0005-0000-0000-0000DD010000}"/>
    <cellStyle name="STYLE1 2" xfId="182" xr:uid="{00000000-0005-0000-0000-0000DE010000}"/>
    <cellStyle name="STYLE2" xfId="183" xr:uid="{00000000-0005-0000-0000-0000DF010000}"/>
    <cellStyle name="STYLE2 2" xfId="184" xr:uid="{00000000-0005-0000-0000-0000E0010000}"/>
    <cellStyle name="Times New Roman" xfId="185" xr:uid="{00000000-0005-0000-0000-0000E1010000}"/>
    <cellStyle name="Title 2" xfId="431" xr:uid="{00000000-0005-0000-0000-0000E2010000}"/>
    <cellStyle name="Total" xfId="46" builtinId="25" customBuiltin="1"/>
    <cellStyle name="Total 2" xfId="47" xr:uid="{00000000-0005-0000-0000-0000E4010000}"/>
    <cellStyle name="Total 2 2" xfId="73" xr:uid="{00000000-0005-0000-0000-0000E5010000}"/>
    <cellStyle name="Total 2 2 2" xfId="452" xr:uid="{00000000-0005-0000-0000-0000E6010000}"/>
    <cellStyle name="Total 2 3" xfId="213" xr:uid="{00000000-0005-0000-0000-0000E7010000}"/>
    <cellStyle name="Total 2_1.02" xfId="432" xr:uid="{00000000-0005-0000-0000-0000E8010000}"/>
    <cellStyle name="Total 3" xfId="433" xr:uid="{00000000-0005-0000-0000-0000E9010000}"/>
    <cellStyle name="Total 3 2" xfId="434" xr:uid="{00000000-0005-0000-0000-0000EA010000}"/>
    <cellStyle name="Total 4" xfId="435" xr:uid="{00000000-0005-0000-0000-0000EB010000}"/>
    <cellStyle name="Unprot" xfId="48" xr:uid="{00000000-0005-0000-0000-0000EC010000}"/>
    <cellStyle name="Unprot 2" xfId="49" xr:uid="{00000000-0005-0000-0000-0000ED010000}"/>
    <cellStyle name="Unprot$" xfId="50" xr:uid="{00000000-0005-0000-0000-0000EE010000}"/>
    <cellStyle name="Unprot$ 2" xfId="192" xr:uid="{00000000-0005-0000-0000-0000EF010000}"/>
    <cellStyle name="Unprot_1.02" xfId="436" xr:uid="{00000000-0005-0000-0000-0000F0010000}"/>
    <cellStyle name="Unprotect" xfId="51" xr:uid="{00000000-0005-0000-0000-0000F1010000}"/>
    <cellStyle name="Währung [0]_Compiling Utility Macros" xfId="186" xr:uid="{00000000-0005-0000-0000-0000F2010000}"/>
    <cellStyle name="Währung_Compiling Utility Macros" xfId="187" xr:uid="{00000000-0005-0000-0000-0000F3010000}"/>
    <cellStyle name="Warning Text 2" xfId="437" xr:uid="{00000000-0005-0000-0000-0000F4010000}"/>
    <cellStyle name="Warning Text 2 2" xfId="438" xr:uid="{00000000-0005-0000-0000-0000F5010000}"/>
    <cellStyle name="Warning Text 3" xfId="439" xr:uid="{00000000-0005-0000-0000-0000F6010000}"/>
    <cellStyle name="Yellow" xfId="188" xr:uid="{00000000-0005-0000-0000-0000F7010000}"/>
    <cellStyle name="Yellow 2" xfId="218" xr:uid="{00000000-0005-0000-0000-0000F8010000}"/>
    <cellStyle name="Yellow 3" xfId="447" xr:uid="{00000000-0005-0000-0000-0000F9010000}"/>
  </cellStyles>
  <dxfs count="146">
    <dxf>
      <font>
        <color theme="0"/>
      </font>
      <fill>
        <patternFill>
          <bgColor theme="0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 style="thin">
          <color indexed="64"/>
        </top>
        <bottom/>
      </border>
    </dxf>
    <dxf>
      <fill>
        <patternFill>
          <bgColor rgb="FFFF0000"/>
        </patternFill>
      </fill>
    </dxf>
    <dxf>
      <fill>
        <patternFill>
          <bgColor theme="0"/>
        </patternFill>
      </fill>
      <border>
        <left/>
        <right/>
        <top/>
        <bottom style="thin">
          <color indexed="64"/>
        </bottom>
      </border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  <numFmt numFmtId="186" formatCode="0.0000"/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  <numFmt numFmtId="186" formatCode="0.0000"/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color theme="5" tint="-0.24994659260841701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strike val="0"/>
        <color rgb="FF00B050"/>
      </font>
      <fill>
        <patternFill>
          <bgColor rgb="FFE1FFEF"/>
        </patternFill>
      </fill>
      <border>
        <left style="dashed">
          <color rgb="FF00B050"/>
        </left>
        <right style="dashed">
          <color rgb="FF00B050"/>
        </right>
        <top style="dashed">
          <color rgb="FF00B050"/>
        </top>
        <bottom style="dashed">
          <color rgb="FF00B050"/>
        </bottom>
      </border>
    </dxf>
    <dxf>
      <fill>
        <patternFill>
          <bgColor theme="5" tint="0.79998168889431442"/>
        </patternFill>
      </fill>
      <border>
        <left style="dashed">
          <color theme="5" tint="0.39994506668294322"/>
        </left>
        <right style="dashed">
          <color theme="5" tint="0.39994506668294322"/>
        </right>
        <top style="dashed">
          <color theme="5" tint="0.39994506668294322"/>
        </top>
        <bottom style="dashed">
          <color theme="5" tint="0.39994506668294322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  <numFmt numFmtId="186" formatCode="0.0000"/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  <numFmt numFmtId="186" formatCode="0.0000"/>
    </dxf>
    <dxf>
      <font>
        <b/>
        <i val="0"/>
        <color rgb="FFC00000"/>
      </font>
      <numFmt numFmtId="186" formatCode="0.0000"/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b val="0"/>
        <i val="0"/>
        <color theme="1" tint="0.34998626667073579"/>
      </font>
      <fill>
        <patternFill>
          <bgColor theme="0" tint="-4.9989318521683403E-2"/>
        </patternFill>
      </fill>
    </dxf>
    <dxf>
      <font>
        <color theme="5" tint="-0.24994659260841701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color theme="5" tint="-0.24994659260841701"/>
      </font>
    </dxf>
    <dxf>
      <font>
        <b/>
        <i val="0"/>
        <color rgb="FF00B050"/>
      </font>
    </dxf>
    <dxf>
      <font>
        <color rgb="FF0070C0"/>
      </font>
    </dxf>
    <dxf>
      <font>
        <b/>
        <i val="0"/>
        <strike val="0"/>
        <color rgb="FF00B050"/>
      </font>
      <fill>
        <patternFill>
          <bgColor rgb="FFE1FFEF"/>
        </patternFill>
      </fill>
      <border>
        <left style="dashed">
          <color rgb="FF00B050"/>
        </left>
        <right style="dashed">
          <color rgb="FF00B050"/>
        </right>
        <top style="dashed">
          <color rgb="FF00B050"/>
        </top>
        <bottom style="dashed">
          <color rgb="FF00B050"/>
        </bottom>
      </border>
    </dxf>
    <dxf>
      <fill>
        <patternFill>
          <bgColor theme="5" tint="0.79998168889431442"/>
        </patternFill>
      </fill>
      <border>
        <left style="dashed">
          <color theme="5" tint="0.39994506668294322"/>
        </left>
        <right style="dashed">
          <color theme="5" tint="0.39994506668294322"/>
        </right>
        <top style="dashed">
          <color theme="5" tint="0.39994506668294322"/>
        </top>
        <bottom style="dashed">
          <color theme="5" tint="0.39994506668294322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3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E1FFEF"/>
      <color rgb="FFFFCC99"/>
      <color rgb="FFDDF4FF"/>
      <color rgb="FFB8ECFE"/>
      <color rgb="FFB7FFE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  <pageSetUpPr autoPageBreaks="0" fitToPage="1"/>
  </sheetPr>
  <dimension ref="A1:XFC78"/>
  <sheetViews>
    <sheetView showGridLines="0" tabSelected="1" zoomScaleNormal="100" zoomScaleSheetLayoutView="90" zoomScalePageLayoutView="40" workbookViewId="0" xr3:uid="{AEA406A1-0E4B-5B11-9CD5-51D6E497D94C}"/>
  </sheetViews>
  <sheetFormatPr defaultColWidth="0" defaultRowHeight="12.75" customHeight="1" zeroHeight="1"/>
  <cols>
    <col min="1" max="1" width="3.85546875" style="53" customWidth="1"/>
    <col min="2" max="2" width="16" style="53" customWidth="1"/>
    <col min="3" max="3" width="21.140625" style="53" customWidth="1"/>
    <col min="4" max="4" width="1.28515625" style="53" customWidth="1"/>
    <col min="5" max="5" width="22.5703125" style="53" customWidth="1"/>
    <col min="6" max="6" width="16.85546875" style="53" customWidth="1"/>
    <col min="7" max="7" width="34" style="53" customWidth="1"/>
    <col min="8" max="8" width="50.5703125" style="53" customWidth="1"/>
    <col min="9" max="9" width="3.85546875" style="131" hidden="1" customWidth="1"/>
    <col min="10" max="16383" width="18.7109375" style="131" hidden="1"/>
    <col min="16384" max="16384" width="0.140625" style="131" hidden="1" customWidth="1"/>
  </cols>
  <sheetData>
    <row r="1" spans="1:9" ht="33.75">
      <c r="A1" s="142" t="s">
        <v>0</v>
      </c>
      <c r="B1" s="143"/>
      <c r="C1" s="143"/>
      <c r="D1" s="143"/>
      <c r="E1" s="143"/>
      <c r="F1" s="143"/>
      <c r="G1" s="143"/>
      <c r="H1" s="144"/>
      <c r="I1" s="251" t="s">
        <v>1</v>
      </c>
    </row>
    <row r="2" spans="1:9" ht="15.75">
      <c r="A2" s="141" t="s">
        <v>2</v>
      </c>
      <c r="B2" s="131"/>
      <c r="C2" s="131"/>
      <c r="D2" s="131"/>
      <c r="E2" s="131"/>
      <c r="F2" s="131"/>
      <c r="G2" s="131"/>
      <c r="H2" s="132"/>
    </row>
    <row r="3" spans="1:9" ht="15.75">
      <c r="A3" s="93" t="s">
        <v>3</v>
      </c>
      <c r="B3" s="158"/>
      <c r="C3" s="158"/>
      <c r="D3" s="158"/>
      <c r="E3" s="158"/>
      <c r="F3" s="158"/>
      <c r="G3" s="158"/>
      <c r="H3" s="159"/>
    </row>
    <row r="4" spans="1:9" ht="15.75">
      <c r="A4" s="130"/>
      <c r="B4" s="133"/>
      <c r="C4" s="133"/>
      <c r="D4" s="133"/>
      <c r="E4" s="133"/>
      <c r="F4" s="133"/>
      <c r="G4" s="133"/>
      <c r="H4" s="134"/>
    </row>
    <row r="5" spans="1:9" ht="15.75">
      <c r="A5" s="130"/>
      <c r="B5" s="233"/>
      <c r="C5" s="133" t="s">
        <v>4</v>
      </c>
      <c r="D5" s="133"/>
      <c r="E5" s="133"/>
      <c r="G5" s="160" t="s">
        <v>5</v>
      </c>
      <c r="H5" s="134" t="s">
        <v>6</v>
      </c>
    </row>
    <row r="6" spans="1:9" ht="15.75">
      <c r="A6" s="130"/>
      <c r="B6" s="133"/>
      <c r="C6" s="133"/>
      <c r="D6" s="133"/>
      <c r="E6" s="133"/>
      <c r="F6" s="135"/>
      <c r="G6" s="133"/>
      <c r="H6" s="134"/>
    </row>
    <row r="7" spans="1:9" ht="15.75">
      <c r="A7" s="130"/>
      <c r="B7" s="234"/>
      <c r="C7" s="133" t="s">
        <v>7</v>
      </c>
      <c r="D7" s="133"/>
      <c r="E7" s="133"/>
      <c r="G7" s="235" t="s">
        <v>8</v>
      </c>
      <c r="H7" s="134" t="s">
        <v>9</v>
      </c>
    </row>
    <row r="8" spans="1:9" ht="15.75">
      <c r="A8" s="130"/>
      <c r="B8" s="136"/>
      <c r="C8" s="133"/>
      <c r="D8" s="133"/>
      <c r="E8" s="133"/>
      <c r="F8" s="133"/>
      <c r="G8" s="133"/>
      <c r="H8" s="134"/>
    </row>
    <row r="9" spans="1:9" ht="15.75" customHeight="1">
      <c r="A9" s="93" t="s">
        <v>10</v>
      </c>
      <c r="B9" s="158"/>
      <c r="C9" s="158"/>
      <c r="D9" s="158"/>
      <c r="E9" s="158"/>
      <c r="F9" s="158"/>
      <c r="G9" s="158"/>
      <c r="H9" s="159"/>
    </row>
    <row r="10" spans="1:9" ht="19.5" customHeight="1">
      <c r="A10" s="137"/>
      <c r="B10" s="133"/>
      <c r="C10" s="133"/>
      <c r="D10" s="133"/>
      <c r="E10" s="133"/>
      <c r="F10" s="133"/>
      <c r="G10" s="133"/>
      <c r="H10" s="134"/>
    </row>
    <row r="11" spans="1:9" ht="15.75">
      <c r="A11" s="137"/>
      <c r="B11" s="320" t="s">
        <v>11</v>
      </c>
      <c r="C11" s="320"/>
      <c r="D11" s="320"/>
      <c r="E11" s="330" t="s">
        <v>12</v>
      </c>
      <c r="F11" s="425"/>
      <c r="G11" s="133"/>
      <c r="H11" s="134"/>
    </row>
    <row r="12" spans="1:9" ht="15.75">
      <c r="A12" s="137"/>
      <c r="B12" s="321" t="s">
        <v>13</v>
      </c>
      <c r="C12" s="321"/>
      <c r="D12" s="321"/>
      <c r="E12" s="329" t="s">
        <v>14</v>
      </c>
      <c r="F12" s="425"/>
      <c r="G12" s="133"/>
      <c r="H12" s="134"/>
    </row>
    <row r="13" spans="1:9" ht="15.75">
      <c r="A13" s="137"/>
      <c r="B13" s="322" t="s">
        <v>15</v>
      </c>
      <c r="C13" s="323"/>
      <c r="D13" s="324"/>
      <c r="E13" s="331" t="s">
        <v>16</v>
      </c>
      <c r="F13" s="425"/>
      <c r="G13" s="133"/>
      <c r="H13" s="134"/>
    </row>
    <row r="14" spans="1:9" ht="15.75">
      <c r="A14" s="137"/>
      <c r="B14" s="325" t="s">
        <v>17</v>
      </c>
      <c r="C14" s="325"/>
      <c r="D14" s="325"/>
      <c r="E14" s="331" t="s">
        <v>18</v>
      </c>
      <c r="F14" s="425"/>
      <c r="G14" s="133"/>
      <c r="H14" s="134"/>
    </row>
    <row r="15" spans="1:9" ht="15.75" hidden="1">
      <c r="A15" s="137"/>
      <c r="B15" s="316"/>
      <c r="C15" s="316"/>
      <c r="D15" s="316"/>
      <c r="E15" s="161"/>
      <c r="F15" s="308"/>
      <c r="G15" s="133"/>
      <c r="H15" s="134"/>
    </row>
    <row r="16" spans="1:9" ht="15.75">
      <c r="A16" s="137"/>
      <c r="B16" s="326" t="s">
        <v>19</v>
      </c>
      <c r="C16" s="327"/>
      <c r="D16" s="328"/>
      <c r="E16" s="331" t="s">
        <v>20</v>
      </c>
      <c r="F16" s="425"/>
      <c r="G16" s="133"/>
      <c r="H16" s="134"/>
    </row>
    <row r="17" spans="1:8" ht="15.75">
      <c r="A17" s="137"/>
      <c r="B17" s="316">
        <v>1.7</v>
      </c>
      <c r="C17" s="316"/>
      <c r="D17" s="316"/>
      <c r="E17" s="329" t="s">
        <v>14</v>
      </c>
      <c r="F17" s="425"/>
      <c r="G17" s="133"/>
      <c r="H17" s="134"/>
    </row>
    <row r="18" spans="1:8" ht="15.75" hidden="1">
      <c r="A18" s="137"/>
      <c r="B18" s="317"/>
      <c r="C18" s="318"/>
      <c r="D18" s="319"/>
      <c r="E18" s="307"/>
      <c r="F18" s="133"/>
      <c r="G18" s="133"/>
      <c r="H18" s="134"/>
    </row>
    <row r="19" spans="1:8" ht="16.5" thickBot="1">
      <c r="A19" s="162"/>
      <c r="B19" s="163"/>
      <c r="C19" s="163"/>
      <c r="D19" s="163"/>
      <c r="E19" s="163"/>
      <c r="F19" s="163"/>
      <c r="G19" s="163"/>
      <c r="H19" s="164"/>
    </row>
    <row r="20" spans="1:8" ht="16.5" thickTop="1">
      <c r="A20" s="93" t="s">
        <v>21</v>
      </c>
      <c r="B20" s="158"/>
      <c r="C20" s="158"/>
      <c r="D20" s="158"/>
      <c r="E20" s="158"/>
      <c r="F20" s="158"/>
      <c r="G20" s="158"/>
      <c r="H20" s="159"/>
    </row>
    <row r="21" spans="1:8" ht="15.75">
      <c r="A21" s="137"/>
      <c r="B21" s="133" t="s">
        <v>22</v>
      </c>
      <c r="C21" s="133"/>
      <c r="D21" s="133"/>
      <c r="E21" s="133"/>
      <c r="F21" s="133"/>
      <c r="G21" s="133"/>
      <c r="H21" s="134"/>
    </row>
    <row r="22" spans="1:8" ht="15.75">
      <c r="A22" s="137"/>
      <c r="B22" s="133" t="s">
        <v>23</v>
      </c>
      <c r="C22" s="133"/>
      <c r="D22" s="133"/>
      <c r="E22" s="133"/>
      <c r="F22" s="133"/>
      <c r="G22" s="133"/>
      <c r="H22" s="134"/>
    </row>
    <row r="23" spans="1:8" ht="15.75">
      <c r="A23" s="137"/>
      <c r="B23" s="138"/>
      <c r="C23" s="156"/>
      <c r="D23" s="156"/>
      <c r="E23" s="156"/>
      <c r="F23" s="138"/>
      <c r="G23" s="156"/>
      <c r="H23" s="157"/>
    </row>
    <row r="24" spans="1:8" ht="15" customHeight="1">
      <c r="A24" s="93" t="s">
        <v>24</v>
      </c>
      <c r="B24" s="158"/>
      <c r="C24" s="158"/>
      <c r="D24" s="158"/>
      <c r="E24" s="158"/>
      <c r="F24" s="158"/>
      <c r="G24" s="158"/>
      <c r="H24" s="159"/>
    </row>
    <row r="25" spans="1:8" ht="15" customHeight="1">
      <c r="A25" s="137"/>
      <c r="B25" s="153" t="s">
        <v>25</v>
      </c>
      <c r="C25" s="153"/>
      <c r="D25" s="153"/>
      <c r="E25" s="153"/>
      <c r="F25" s="153"/>
      <c r="G25" s="153"/>
      <c r="H25" s="154"/>
    </row>
    <row r="26" spans="1:8" ht="15" customHeight="1">
      <c r="A26" s="137"/>
      <c r="B26" s="153" t="s">
        <v>26</v>
      </c>
      <c r="C26" s="153"/>
      <c r="D26" s="153"/>
      <c r="E26" s="153"/>
      <c r="F26" s="153"/>
      <c r="G26" s="153"/>
      <c r="H26" s="154"/>
    </row>
    <row r="27" spans="1:8" ht="16.5" customHeight="1">
      <c r="A27" s="137"/>
      <c r="C27" s="153" t="s">
        <v>27</v>
      </c>
      <c r="D27" s="153"/>
      <c r="E27" s="153"/>
      <c r="F27" s="153"/>
      <c r="G27" s="153"/>
      <c r="H27" s="155"/>
    </row>
    <row r="28" spans="1:8" ht="3" customHeight="1">
      <c r="A28" s="137"/>
      <c r="B28" s="237"/>
      <c r="C28" s="156"/>
      <c r="D28" s="156"/>
      <c r="E28" s="156"/>
      <c r="F28" s="138"/>
      <c r="G28" s="156"/>
      <c r="H28" s="157"/>
    </row>
    <row r="29" spans="1:8" ht="3" customHeight="1">
      <c r="A29" s="137"/>
      <c r="B29" s="236"/>
      <c r="C29" s="156"/>
      <c r="D29" s="156"/>
      <c r="E29" s="156"/>
      <c r="F29" s="138"/>
      <c r="G29" s="156"/>
      <c r="H29" s="157"/>
    </row>
    <row r="30" spans="1:8" ht="6" customHeight="1">
      <c r="A30" s="137"/>
      <c r="B30" s="138"/>
      <c r="C30" s="156"/>
      <c r="D30" s="156"/>
      <c r="E30" s="156"/>
      <c r="F30" s="138"/>
      <c r="G30" s="156"/>
      <c r="H30" s="157"/>
    </row>
    <row r="31" spans="1:8" ht="18" customHeight="1">
      <c r="A31" s="93" t="s">
        <v>28</v>
      </c>
      <c r="B31" s="158"/>
      <c r="C31" s="158"/>
      <c r="D31" s="158"/>
      <c r="E31" s="158"/>
      <c r="F31" s="158"/>
      <c r="G31" s="158"/>
      <c r="H31" s="159"/>
    </row>
    <row r="32" spans="1:8" ht="1.1499999999999999" customHeight="1">
      <c r="A32" s="137"/>
      <c r="B32" s="153"/>
      <c r="C32" s="153"/>
      <c r="D32" s="153"/>
      <c r="E32" s="153"/>
      <c r="F32" s="153"/>
      <c r="G32" s="153"/>
      <c r="H32" s="155"/>
    </row>
    <row r="33" spans="1:8" ht="15.75">
      <c r="A33" s="137" t="s">
        <v>29</v>
      </c>
      <c r="B33" s="138" t="s">
        <v>30</v>
      </c>
      <c r="C33" s="138"/>
      <c r="D33" s="138"/>
      <c r="E33" s="138"/>
      <c r="F33" s="138"/>
      <c r="G33" s="138"/>
      <c r="H33" s="154"/>
    </row>
    <row r="34" spans="1:8" ht="15.75">
      <c r="A34" s="137" t="s">
        <v>31</v>
      </c>
      <c r="B34" s="138" t="s">
        <v>32</v>
      </c>
      <c r="C34" s="138"/>
      <c r="D34" s="138"/>
      <c r="E34" s="138"/>
      <c r="F34" s="138"/>
      <c r="G34" s="138"/>
      <c r="H34" s="154"/>
    </row>
    <row r="35" spans="1:8" ht="15.75">
      <c r="A35" s="137" t="s">
        <v>33</v>
      </c>
      <c r="B35" s="138" t="s">
        <v>34</v>
      </c>
      <c r="C35" s="138"/>
      <c r="D35" s="138"/>
      <c r="E35" s="138"/>
      <c r="F35" s="138"/>
      <c r="G35" s="138"/>
      <c r="H35" s="154"/>
    </row>
    <row r="36" spans="1:8" ht="4.9000000000000004" customHeight="1">
      <c r="A36" s="137"/>
      <c r="B36" s="138"/>
      <c r="C36" s="138"/>
      <c r="D36" s="138"/>
      <c r="E36" s="138"/>
      <c r="F36" s="138"/>
      <c r="G36" s="138"/>
      <c r="H36" s="165"/>
    </row>
    <row r="37" spans="1:8" ht="2.4500000000000002" customHeight="1">
      <c r="A37" s="137"/>
      <c r="B37" s="138"/>
      <c r="C37" s="138"/>
      <c r="D37" s="138"/>
      <c r="E37" s="138"/>
      <c r="F37" s="138"/>
      <c r="G37" s="138"/>
      <c r="H37" s="165"/>
    </row>
    <row r="38" spans="1:8" ht="15.75">
      <c r="A38" s="140"/>
      <c r="B38" s="131"/>
      <c r="C38" s="166" t="s">
        <v>35</v>
      </c>
      <c r="H38" s="139"/>
    </row>
    <row r="39" spans="1:8" ht="15.75">
      <c r="A39" s="137"/>
      <c r="B39" s="131"/>
      <c r="C39" s="138" t="s">
        <v>36</v>
      </c>
      <c r="H39" s="139"/>
    </row>
    <row r="40" spans="1:8" ht="7.15" customHeight="1">
      <c r="A40" s="137"/>
      <c r="B40" s="131"/>
      <c r="C40" s="138"/>
      <c r="H40" s="139"/>
    </row>
    <row r="41" spans="1:8" ht="15.75">
      <c r="A41" s="140"/>
      <c r="B41" s="131"/>
      <c r="C41" s="166" t="s">
        <v>37</v>
      </c>
      <c r="H41" s="139"/>
    </row>
    <row r="42" spans="1:8" ht="15.75">
      <c r="A42" s="137"/>
      <c r="B42" s="131"/>
      <c r="C42" s="138" t="s">
        <v>38</v>
      </c>
      <c r="H42" s="139"/>
    </row>
    <row r="43" spans="1:8" ht="3.6" customHeight="1">
      <c r="A43" s="140"/>
      <c r="B43" s="131"/>
      <c r="H43" s="139"/>
    </row>
    <row r="44" spans="1:8" ht="12.75" customHeight="1">
      <c r="A44" s="140"/>
      <c r="H44" s="139"/>
    </row>
    <row r="45" spans="1:8" ht="12.75" customHeight="1">
      <c r="A45" s="93" t="s">
        <v>39</v>
      </c>
      <c r="B45" s="158"/>
      <c r="C45" s="158"/>
      <c r="D45" s="158"/>
      <c r="E45" s="158"/>
      <c r="F45" s="158"/>
      <c r="G45" s="158"/>
      <c r="H45" s="159"/>
    </row>
    <row r="46" spans="1:8" ht="3" customHeight="1">
      <c r="A46" s="140"/>
      <c r="H46" s="139"/>
    </row>
    <row r="47" spans="1:8" ht="12.75" customHeight="1">
      <c r="A47" s="140"/>
      <c r="B47" s="53" t="s">
        <v>40</v>
      </c>
      <c r="H47" s="139"/>
    </row>
    <row r="48" spans="1:8" ht="15.75">
      <c r="A48" s="140"/>
      <c r="B48" s="53" t="s">
        <v>41</v>
      </c>
      <c r="H48" s="139"/>
    </row>
    <row r="49" spans="1:8" ht="15.75">
      <c r="A49" s="140"/>
      <c r="B49" s="53" t="s">
        <v>42</v>
      </c>
      <c r="H49" s="139"/>
    </row>
    <row r="50" spans="1:8" ht="15.75">
      <c r="A50" s="140"/>
      <c r="B50" s="53" t="s">
        <v>43</v>
      </c>
      <c r="H50" s="139"/>
    </row>
    <row r="51" spans="1:8" ht="15.75">
      <c r="A51" s="140"/>
      <c r="B51" s="53" t="s">
        <v>44</v>
      </c>
      <c r="H51" s="139"/>
    </row>
    <row r="52" spans="1:8" ht="12.75" customHeight="1">
      <c r="A52" s="140"/>
      <c r="H52" s="139"/>
    </row>
    <row r="53" spans="1:8" ht="12.75" customHeight="1">
      <c r="A53" s="93" t="s">
        <v>45</v>
      </c>
      <c r="B53" s="158"/>
      <c r="C53" s="158"/>
      <c r="D53" s="158"/>
      <c r="E53" s="158"/>
      <c r="F53" s="158"/>
      <c r="G53" s="158"/>
      <c r="H53" s="159"/>
    </row>
    <row r="54" spans="1:8" ht="3" customHeight="1">
      <c r="A54" s="140"/>
      <c r="H54" s="139"/>
    </row>
    <row r="55" spans="1:8" ht="12.75" customHeight="1">
      <c r="A55" s="140"/>
      <c r="B55" s="53" t="s">
        <v>46</v>
      </c>
      <c r="H55" s="139"/>
    </row>
    <row r="56" spans="1:8" ht="15.75">
      <c r="A56" s="140"/>
      <c r="B56" s="53" t="s">
        <v>41</v>
      </c>
      <c r="H56" s="139"/>
    </row>
    <row r="57" spans="1:8" ht="15.75">
      <c r="A57" s="140"/>
      <c r="B57" s="53" t="s">
        <v>47</v>
      </c>
      <c r="H57" s="139"/>
    </row>
    <row r="58" spans="1:8" ht="15.75">
      <c r="A58" s="140"/>
      <c r="B58" s="53" t="s">
        <v>43</v>
      </c>
      <c r="H58" s="139"/>
    </row>
    <row r="59" spans="1:8" ht="15.75">
      <c r="A59" s="140"/>
      <c r="B59" s="53" t="s">
        <v>44</v>
      </c>
      <c r="H59" s="139"/>
    </row>
    <row r="60" spans="1:8" ht="15.75" hidden="1">
      <c r="A60" s="140"/>
      <c r="H60" s="139"/>
    </row>
    <row r="61" spans="1:8" ht="15.75" hidden="1">
      <c r="A61" s="140"/>
      <c r="H61" s="139"/>
    </row>
    <row r="62" spans="1:8" ht="6" hidden="1" customHeight="1">
      <c r="A62" s="140"/>
      <c r="H62" s="139"/>
    </row>
    <row r="63" spans="1:8" ht="6" customHeight="1">
      <c r="A63" s="140"/>
      <c r="H63" s="139"/>
    </row>
    <row r="64" spans="1:8" ht="12.75" customHeight="1">
      <c r="A64" s="145" t="s">
        <v>1</v>
      </c>
    </row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</sheetData>
  <sheetProtection algorithmName="SHA-512" hashValue="MeW+08ko8Ei/6UbI2yCwS8/l1F8QvsNQiZth7xiu3G/5MLIUGGazYCBI6DcpH5H+RRautu46I0Egj5hg0xwmXw==" saltValue="M9OpXjs/6mwysHoBP+hWyQ==" spinCount="100000" sheet="1" objects="1" scenarios="1"/>
  <mergeCells count="14">
    <mergeCell ref="E17:F17"/>
    <mergeCell ref="E11:F11"/>
    <mergeCell ref="E12:F12"/>
    <mergeCell ref="E13:F13"/>
    <mergeCell ref="E14:F14"/>
    <mergeCell ref="E16:F16"/>
    <mergeCell ref="B17:D17"/>
    <mergeCell ref="B18:D18"/>
    <mergeCell ref="B11:D11"/>
    <mergeCell ref="B12:D12"/>
    <mergeCell ref="B13:D13"/>
    <mergeCell ref="B15:D15"/>
    <mergeCell ref="B14:D14"/>
    <mergeCell ref="B16:D16"/>
  </mergeCells>
  <phoneticPr fontId="12" type="noConversion"/>
  <conditionalFormatting sqref="E14 E18">
    <cfRule type="expression" dxfId="145" priority="24" stopIfTrue="1">
      <formula>FIND("QF",#REF!)&gt;0</formula>
    </cfRule>
    <cfRule type="expression" dxfId="144" priority="25" stopIfTrue="1">
      <formula>FIND("St",#REF!)&gt;0</formula>
    </cfRule>
  </conditionalFormatting>
  <conditionalFormatting sqref="C24">
    <cfRule type="expression" dxfId="143" priority="19">
      <formula>#REF!=""</formula>
    </cfRule>
  </conditionalFormatting>
  <conditionalFormatting sqref="E24">
    <cfRule type="expression" dxfId="142" priority="18">
      <formula>#REF!=""</formula>
    </cfRule>
  </conditionalFormatting>
  <conditionalFormatting sqref="C31">
    <cfRule type="expression" dxfId="141" priority="15">
      <formula>$C28=""</formula>
    </cfRule>
  </conditionalFormatting>
  <conditionalFormatting sqref="E31">
    <cfRule type="expression" dxfId="140" priority="14">
      <formula>$C28=""</formula>
    </cfRule>
  </conditionalFormatting>
  <conditionalFormatting sqref="C9">
    <cfRule type="expression" dxfId="139" priority="9">
      <formula>$C8=""</formula>
    </cfRule>
  </conditionalFormatting>
  <conditionalFormatting sqref="E9">
    <cfRule type="expression" dxfId="138" priority="8">
      <formula>$C8=""</formula>
    </cfRule>
  </conditionalFormatting>
  <conditionalFormatting sqref="C3">
    <cfRule type="expression" dxfId="137" priority="7">
      <formula>$C2=""</formula>
    </cfRule>
  </conditionalFormatting>
  <conditionalFormatting sqref="E3">
    <cfRule type="expression" dxfId="136" priority="6">
      <formula>$C2=""</formula>
    </cfRule>
  </conditionalFormatting>
  <conditionalFormatting sqref="E15:E16">
    <cfRule type="expression" dxfId="135" priority="4" stopIfTrue="1">
      <formula>FIND("QF",#REF!)&gt;0</formula>
    </cfRule>
    <cfRule type="expression" dxfId="134" priority="5" stopIfTrue="1">
      <formula>FIND("St",#REF!)&gt;0</formula>
    </cfRule>
  </conditionalFormatting>
  <conditionalFormatting sqref="C20">
    <cfRule type="expression" dxfId="133" priority="3">
      <formula>$C19=""</formula>
    </cfRule>
  </conditionalFormatting>
  <conditionalFormatting sqref="E20">
    <cfRule type="expression" dxfId="132" priority="2">
      <formula>$C19=""</formula>
    </cfRule>
  </conditionalFormatting>
  <conditionalFormatting sqref="C45 E45">
    <cfRule type="expression" dxfId="131" priority="207">
      <formula>#REF!=""</formula>
    </cfRule>
  </conditionalFormatting>
  <conditionalFormatting sqref="C53 E53">
    <cfRule type="expression" dxfId="130" priority="1">
      <formula>#REF!=""</formula>
    </cfRule>
  </conditionalFormatting>
  <hyperlinks>
    <hyperlink ref="B12" location="'Instructions'!A1" display="Instructions" xr:uid="{00000000-0004-0000-0000-000000000000}"/>
    <hyperlink ref="B13" location="'Front Page'!A1" display="Front page" xr:uid="{00000000-0004-0000-0000-000001000000}"/>
    <hyperlink ref="B14" location="'RA Offers'!A1" display="RA Offers" xr:uid="{00000000-0004-0000-0000-000002000000}"/>
    <hyperlink ref="B14:D14" location="'RA Offers'!A17" display="RA Offers" xr:uid="{00000000-0004-0000-0000-000003000000}"/>
    <hyperlink ref="B17" location="'1.8 '!A1" display="'1.8 '!A1" xr:uid="{00000000-0004-0000-0000-000004000000}"/>
    <hyperlink ref="B17:D17" location="'1.7'!A1" display="'1.7'!A1" xr:uid="{00000000-0004-0000-0000-000005000000}"/>
    <hyperlink ref="B16:D16" location="'Import Capability Transf Offers'!A1" display="Import Capability Transf Offers" xr:uid="{00000000-0004-0000-0000-000006000000}"/>
  </hyperlinks>
  <printOptions horizontalCentered="1" verticalCentered="1"/>
  <pageMargins left="0.75" right="0.75" top="0.75" bottom="0.75" header="0.5" footer="0.5"/>
  <pageSetup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2"/>
    <pageSetUpPr fitToPage="1"/>
  </sheetPr>
  <dimension ref="A1:AF93"/>
  <sheetViews>
    <sheetView zoomScaleNormal="100" zoomScaleSheetLayoutView="100" zoomScalePageLayoutView="40" workbookViewId="0" xr3:uid="{958C4451-9541-5A59-BF78-D2F731DF1C81}">
      <selection activeCell="B32" sqref="B32"/>
    </sheetView>
  </sheetViews>
  <sheetFormatPr defaultColWidth="0" defaultRowHeight="0" customHeight="1" zeroHeight="1"/>
  <cols>
    <col min="1" max="1" width="5.5703125" style="1" customWidth="1"/>
    <col min="2" max="2" width="27.28515625" style="1" customWidth="1"/>
    <col min="3" max="3" width="38.5703125" style="1" customWidth="1"/>
    <col min="4" max="4" width="18.42578125" style="1" customWidth="1"/>
    <col min="5" max="5" width="8.42578125" style="1" customWidth="1"/>
    <col min="6" max="6" width="18.5703125" style="1" customWidth="1"/>
    <col min="7" max="7" width="7.42578125" style="1" customWidth="1"/>
    <col min="8" max="8" width="9.5703125" style="1" customWidth="1"/>
    <col min="9" max="12" width="6.5703125" style="1" customWidth="1"/>
    <col min="13" max="13" width="10.5703125" style="1" bestFit="1" customWidth="1"/>
    <col min="14" max="14" width="22.28515625" style="1" customWidth="1"/>
    <col min="15" max="17" width="5.42578125" style="1" hidden="1" customWidth="1"/>
    <col min="18" max="18" width="11.5703125" style="1" hidden="1" customWidth="1"/>
    <col min="19" max="19" width="8.42578125" style="1" hidden="1" customWidth="1"/>
    <col min="20" max="26" width="5.5703125" style="1" hidden="1" customWidth="1"/>
    <col min="27" max="16384" width="18.7109375" style="1" hidden="1"/>
  </cols>
  <sheetData>
    <row r="1" spans="1:18" ht="12.75">
      <c r="A1" s="252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8" ht="12.75">
      <c r="A2" s="6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R2" s="1" t="s">
        <v>49</v>
      </c>
    </row>
    <row r="3" spans="1:18" ht="12.75">
      <c r="A3" s="6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R3" s="1" t="s">
        <v>50</v>
      </c>
    </row>
    <row r="4" spans="1:18" ht="13.15" customHeight="1">
      <c r="A4" s="337" t="s">
        <v>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90"/>
      <c r="O4" s="203"/>
      <c r="P4" s="203"/>
      <c r="Q4" s="203"/>
      <c r="R4" s="1" t="s">
        <v>51</v>
      </c>
    </row>
    <row r="5" spans="1:18" ht="13.15" customHeight="1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90"/>
      <c r="O5" s="203"/>
      <c r="P5" s="203"/>
      <c r="Q5" s="203"/>
    </row>
    <row r="6" spans="1:18" ht="13.15" customHeight="1">
      <c r="A6" s="337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90"/>
      <c r="O6" s="203"/>
      <c r="P6" s="203"/>
      <c r="Q6" s="203"/>
    </row>
    <row r="7" spans="1:18" ht="4.9000000000000004" hidden="1" customHeight="1">
      <c r="A7" s="337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90"/>
      <c r="O7" s="203"/>
      <c r="P7" s="203"/>
      <c r="Q7" s="203"/>
    </row>
    <row r="8" spans="1:18" ht="4.9000000000000004" hidden="1" customHeight="1">
      <c r="A8" s="64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8" ht="4.9000000000000004" hidden="1" customHeight="1">
      <c r="A9" s="332" t="s">
        <v>52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63"/>
      <c r="O9" s="91"/>
      <c r="P9" s="91"/>
      <c r="Q9" s="91"/>
    </row>
    <row r="10" spans="1:18" ht="13.1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63"/>
      <c r="O10" s="91"/>
      <c r="P10" s="91"/>
      <c r="Q10" s="91"/>
    </row>
    <row r="11" spans="1:18" ht="13.15" customHeight="1">
      <c r="A11" s="332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63"/>
      <c r="O11" s="91"/>
      <c r="P11" s="91"/>
      <c r="Q11" s="91"/>
      <c r="R11" s="171" t="s">
        <v>53</v>
      </c>
    </row>
    <row r="12" spans="1:18" ht="5.45" customHeight="1">
      <c r="A12" s="332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63"/>
      <c r="O12" s="91"/>
      <c r="P12" s="91"/>
      <c r="Q12" s="91"/>
      <c r="R12" s="171" t="s">
        <v>54</v>
      </c>
    </row>
    <row r="13" spans="1:18" ht="5.45" customHeight="1">
      <c r="A13" s="358" t="s">
        <v>55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63"/>
      <c r="O13" s="91"/>
      <c r="P13" s="91"/>
      <c r="Q13" s="91"/>
      <c r="R13" s="171" t="s">
        <v>56</v>
      </c>
    </row>
    <row r="14" spans="1:18" ht="18">
      <c r="A14" s="358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63"/>
      <c r="O14" s="91"/>
      <c r="P14" s="91"/>
      <c r="Q14" s="91"/>
      <c r="R14" s="171" t="s">
        <v>57</v>
      </c>
    </row>
    <row r="15" spans="1:18" ht="18">
      <c r="A15" s="358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63"/>
      <c r="O15" s="91"/>
      <c r="P15" s="91"/>
      <c r="Q15" s="91"/>
      <c r="R15" s="171"/>
    </row>
    <row r="16" spans="1:18" ht="4.9000000000000004" customHeight="1">
      <c r="A16" s="358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63"/>
      <c r="O16" s="91"/>
      <c r="P16" s="91"/>
      <c r="Q16" s="91"/>
      <c r="R16" s="171" t="s">
        <v>58</v>
      </c>
    </row>
    <row r="17" spans="1:19" ht="4.9000000000000004" customHeight="1">
      <c r="A17" s="358" t="s">
        <v>59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63"/>
      <c r="O17" s="91"/>
      <c r="P17" s="91"/>
      <c r="Q17" s="91"/>
      <c r="R17" s="171" t="s">
        <v>60</v>
      </c>
    </row>
    <row r="18" spans="1:19" ht="18">
      <c r="A18" s="358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63"/>
      <c r="O18" s="91"/>
      <c r="P18" s="91"/>
      <c r="Q18" s="91"/>
    </row>
    <row r="19" spans="1:19" ht="6" customHeight="1">
      <c r="A19" s="358" t="s">
        <v>61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63"/>
      <c r="O19" s="91"/>
      <c r="P19" s="91"/>
      <c r="Q19" s="91"/>
    </row>
    <row r="20" spans="1:19" ht="13.15" customHeight="1">
      <c r="A20" s="358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63"/>
      <c r="O20" s="91"/>
      <c r="P20" s="91"/>
      <c r="Q20" s="91"/>
    </row>
    <row r="21" spans="1:19" ht="3" customHeight="1">
      <c r="A21" s="358" t="s">
        <v>62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63"/>
      <c r="O21" s="91"/>
      <c r="P21" s="91"/>
      <c r="Q21" s="91"/>
    </row>
    <row r="22" spans="1:19" ht="13.15" customHeight="1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63"/>
      <c r="O22" s="91"/>
      <c r="P22" s="91"/>
      <c r="Q22" s="91"/>
    </row>
    <row r="23" spans="1:19" ht="18">
      <c r="A23" s="360" t="s">
        <v>63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2"/>
      <c r="N23" s="63"/>
      <c r="O23" s="204"/>
      <c r="P23" s="204"/>
      <c r="Q23" s="204"/>
      <c r="R23" s="53" t="s">
        <v>63</v>
      </c>
      <c r="S23" s="53" t="str">
        <f>IF(A23="[Buyer Name]","Enter Buyer Name",IF(ISERROR(FIND(",",A23)),0,"Remove "","" from Buyer Name"))</f>
        <v>Enter Buyer Name</v>
      </c>
    </row>
    <row r="24" spans="1:19" ht="12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R24" s="53"/>
    </row>
    <row r="25" spans="1:19" ht="12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R25" s="53"/>
    </row>
    <row r="26" spans="1:19" ht="12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R26" s="53"/>
    </row>
    <row r="27" spans="1:19" ht="12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R27" s="53"/>
    </row>
    <row r="28" spans="1:19" s="54" customFormat="1" ht="14.25">
      <c r="A28" s="65"/>
      <c r="B28" s="66"/>
      <c r="C28" s="66"/>
      <c r="D28" s="66"/>
      <c r="E28" s="66"/>
      <c r="F28" s="66"/>
      <c r="G28" s="66"/>
      <c r="H28" s="66"/>
      <c r="I28" s="66"/>
      <c r="J28" s="62"/>
      <c r="K28" s="62"/>
      <c r="L28" s="62"/>
      <c r="M28" s="62"/>
      <c r="N28" s="63"/>
      <c r="O28" s="1"/>
      <c r="P28" s="1"/>
      <c r="Q28" s="1"/>
      <c r="R28" s="53"/>
    </row>
    <row r="29" spans="1:19" s="54" customFormat="1" ht="14.25" hidden="1">
      <c r="A29" s="67"/>
      <c r="B29" s="68"/>
      <c r="C29" s="68"/>
      <c r="D29" s="68"/>
      <c r="E29" s="68"/>
      <c r="F29" s="68"/>
      <c r="G29" s="68"/>
      <c r="H29" s="68"/>
      <c r="I29" s="69"/>
      <c r="J29" s="62"/>
      <c r="K29" s="62"/>
      <c r="L29" s="62"/>
      <c r="M29" s="62"/>
      <c r="N29" s="63"/>
      <c r="O29" s="1"/>
      <c r="P29" s="1"/>
      <c r="Q29" s="1"/>
    </row>
    <row r="30" spans="1:19" s="54" customFormat="1" ht="14.25" hidden="1">
      <c r="A30" s="65"/>
      <c r="B30" s="344" t="s">
        <v>64</v>
      </c>
      <c r="C30" s="344"/>
      <c r="D30" s="355" t="s">
        <v>65</v>
      </c>
      <c r="E30" s="356"/>
      <c r="F30" s="356"/>
      <c r="G30" s="356"/>
      <c r="H30" s="356"/>
      <c r="I30" s="356"/>
      <c r="J30" s="356"/>
      <c r="K30" s="356"/>
      <c r="L30" s="356"/>
      <c r="M30" s="357"/>
      <c r="N30" s="63"/>
      <c r="O30" s="205"/>
      <c r="P30" s="205"/>
      <c r="Q30" s="205"/>
      <c r="R30" s="53" t="s">
        <v>66</v>
      </c>
      <c r="S30" s="53">
        <f>IF(D30=R30," | Enter Units' Names",0)</f>
        <v>0</v>
      </c>
    </row>
    <row r="31" spans="1:19" s="54" customFormat="1" ht="14.25" hidden="1">
      <c r="A31" s="65"/>
      <c r="B31" s="68"/>
      <c r="C31" s="68"/>
      <c r="D31" s="349" t="s">
        <v>67</v>
      </c>
      <c r="E31" s="350"/>
      <c r="F31" s="345" t="s">
        <v>65</v>
      </c>
      <c r="G31" s="346"/>
      <c r="H31" s="70" t="s">
        <v>68</v>
      </c>
      <c r="I31" s="68"/>
      <c r="J31" s="62"/>
      <c r="K31" s="62"/>
      <c r="L31" s="62"/>
      <c r="M31" s="62"/>
      <c r="N31" s="63"/>
      <c r="O31" s="1"/>
      <c r="P31" s="1"/>
      <c r="Q31" s="1"/>
    </row>
    <row r="32" spans="1:19" s="54" customFormat="1" ht="14.25">
      <c r="A32" s="65"/>
      <c r="B32" s="68"/>
      <c r="C32" s="68"/>
      <c r="D32" s="351" t="s">
        <v>69</v>
      </c>
      <c r="E32" s="352"/>
      <c r="F32" s="347"/>
      <c r="G32" s="348"/>
      <c r="H32" s="68"/>
      <c r="I32" s="68"/>
      <c r="J32" s="62"/>
      <c r="K32" s="62"/>
      <c r="L32" s="62"/>
      <c r="M32" s="62"/>
      <c r="N32" s="63"/>
      <c r="O32" s="1"/>
      <c r="P32" s="1"/>
      <c r="Q32" s="1"/>
      <c r="S32" s="53" t="str">
        <f>IF(F32=""," | Enter File Update Date",0)</f>
        <v xml:space="preserve"> | Enter File Update Date</v>
      </c>
    </row>
    <row r="33" spans="1:32" s="54" customFormat="1" ht="15" customHeight="1">
      <c r="A33" s="65"/>
      <c r="B33" s="68"/>
      <c r="C33" s="68"/>
      <c r="D33" s="351" t="s">
        <v>70</v>
      </c>
      <c r="E33" s="352"/>
      <c r="F33" s="353" t="str">
        <f ca="1">IF(ISERROR(MID(MID(CELL("filename"),SEARCH("[",CELL("filename"))+1,SEARCH("]",CELL("filename"))-SEARCH("[",CELL("filename"))-1),1,3)/1),"TBD",MID(MID(CELL("filename"),SEARCH("[",CELL("filename"))+1,SEARCH("]",CELL("filename"))-SEARCH("[",CELL("filename"))-1),1,3))</f>
        <v>TBD</v>
      </c>
      <c r="G33" s="354"/>
      <c r="H33" s="70" t="s">
        <v>71</v>
      </c>
      <c r="I33" s="68"/>
      <c r="J33" s="62"/>
      <c r="K33" s="62"/>
      <c r="L33" s="62"/>
      <c r="M33" s="62"/>
      <c r="N33" s="63"/>
      <c r="O33" s="1"/>
      <c r="P33" s="1"/>
      <c r="Q33" s="1"/>
      <c r="AC33" s="1" t="s">
        <v>53</v>
      </c>
      <c r="AD33" s="54" t="s">
        <v>53</v>
      </c>
      <c r="AF33" s="54" t="s">
        <v>53</v>
      </c>
    </row>
    <row r="34" spans="1:32" s="54" customFormat="1" ht="15" customHeight="1">
      <c r="A34" s="65"/>
      <c r="B34" s="68"/>
      <c r="C34" s="68"/>
      <c r="D34" s="339" t="s">
        <v>72</v>
      </c>
      <c r="E34" s="340"/>
      <c r="F34" s="341" t="s">
        <v>65</v>
      </c>
      <c r="G34" s="342"/>
      <c r="H34" s="342"/>
      <c r="I34" s="342"/>
      <c r="J34" s="342"/>
      <c r="K34" s="342"/>
      <c r="L34" s="342"/>
      <c r="M34" s="343"/>
      <c r="N34" s="202"/>
      <c r="O34" s="206"/>
      <c r="P34" s="206"/>
      <c r="Q34" s="206"/>
      <c r="V34" s="56"/>
      <c r="W34" s="171"/>
      <c r="X34" s="171"/>
      <c r="Y34" s="171"/>
      <c r="Z34" s="173" t="s">
        <v>73</v>
      </c>
      <c r="AC34" s="1" t="s">
        <v>54</v>
      </c>
      <c r="AD34" s="54" t="s">
        <v>54</v>
      </c>
      <c r="AF34" s="54" t="s">
        <v>54</v>
      </c>
    </row>
    <row r="35" spans="1:32" ht="15" customHeight="1">
      <c r="A35" s="61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62"/>
      <c r="N35" s="63"/>
      <c r="W35" s="171"/>
      <c r="X35" s="171"/>
      <c r="Y35" s="171"/>
      <c r="Z35" s="171"/>
      <c r="AC35" s="1" t="s">
        <v>56</v>
      </c>
      <c r="AD35" s="1" t="s">
        <v>56</v>
      </c>
      <c r="AF35" s="1" t="s">
        <v>56</v>
      </c>
    </row>
    <row r="36" spans="1:32" ht="15" customHeight="1">
      <c r="A36" s="61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62"/>
      <c r="N36" s="63"/>
      <c r="W36" s="171"/>
      <c r="X36" s="171"/>
      <c r="Y36" s="171"/>
      <c r="Z36" s="171"/>
      <c r="AC36" s="303" t="s">
        <v>74</v>
      </c>
      <c r="AD36" s="305" t="s">
        <v>60</v>
      </c>
      <c r="AF36" s="1" t="s">
        <v>57</v>
      </c>
    </row>
    <row r="37" spans="1:32" s="56" customFormat="1" ht="15" hidden="1" customHeight="1" thickTop="1">
      <c r="A37" s="148" t="s">
        <v>75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63"/>
      <c r="O37" s="207"/>
      <c r="P37" s="207"/>
      <c r="Q37" s="207"/>
      <c r="S37" s="55"/>
      <c r="T37" s="55"/>
      <c r="U37" s="55"/>
      <c r="V37" s="1"/>
      <c r="W37" s="171" t="s">
        <v>76</v>
      </c>
      <c r="X37" s="171" t="e">
        <f>#REF!</f>
        <v>#REF!</v>
      </c>
      <c r="Y37" s="171">
        <f>M88</f>
        <v>0</v>
      </c>
      <c r="Z37" s="173">
        <f>IF($S$61&gt;0,X37,Y37)</f>
        <v>0</v>
      </c>
      <c r="AC37" s="303" t="s">
        <v>77</v>
      </c>
      <c r="AD37" s="1" t="s">
        <v>57</v>
      </c>
      <c r="AF37" s="303" t="s">
        <v>77</v>
      </c>
    </row>
    <row r="38" spans="1:32" ht="15" hidden="1" customHeight="1">
      <c r="A38" s="76"/>
      <c r="B38" s="14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63"/>
      <c r="Z38" s="173"/>
      <c r="AC38" s="304" t="s">
        <v>78</v>
      </c>
      <c r="AD38" s="1" t="s">
        <v>57</v>
      </c>
      <c r="AF38" s="304" t="s">
        <v>78</v>
      </c>
    </row>
    <row r="39" spans="1:32" ht="15" hidden="1" customHeight="1">
      <c r="A39" s="76"/>
      <c r="B39" s="77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63"/>
      <c r="W39" s="171" t="s">
        <v>79</v>
      </c>
      <c r="X39" s="173">
        <f>SUMIF(B64:B78,"Passed",X64:X78)</f>
        <v>0</v>
      </c>
      <c r="Y39" s="173">
        <f>SUMIF(B88:B92,"Passed",H88:H92)</f>
        <v>0</v>
      </c>
      <c r="Z39" s="173">
        <f>IF($S$61&gt;0,X39,Y39)</f>
        <v>0</v>
      </c>
      <c r="AC39" s="306" t="s">
        <v>80</v>
      </c>
      <c r="AD39" s="1" t="s">
        <v>57</v>
      </c>
      <c r="AF39" s="306" t="s">
        <v>80</v>
      </c>
    </row>
    <row r="40" spans="1:32" ht="15" hidden="1" customHeight="1">
      <c r="A40" s="76"/>
      <c r="B40" s="108"/>
      <c r="C40" s="108"/>
      <c r="D40" s="108"/>
      <c r="E40" s="253"/>
      <c r="F40" s="253"/>
      <c r="G40" s="253"/>
      <c r="H40" s="253"/>
      <c r="I40" s="253"/>
      <c r="J40" s="253"/>
      <c r="K40" s="253"/>
      <c r="L40" s="253"/>
      <c r="M40" s="254"/>
      <c r="N40" s="63"/>
      <c r="O40" s="208"/>
      <c r="P40" s="208"/>
      <c r="Q40" s="208"/>
      <c r="W40" s="172"/>
      <c r="X40" s="174"/>
      <c r="Y40" s="174"/>
      <c r="Z40" s="174"/>
    </row>
    <row r="41" spans="1:32" ht="15" hidden="1" customHeight="1">
      <c r="A41" s="76"/>
      <c r="B41" s="108"/>
      <c r="C41" s="108"/>
      <c r="D41" s="255"/>
      <c r="E41" s="255"/>
      <c r="F41" s="255"/>
      <c r="G41" s="255"/>
      <c r="H41" s="255"/>
      <c r="I41" s="255"/>
      <c r="J41" s="255"/>
      <c r="K41" s="255"/>
      <c r="L41" s="255"/>
      <c r="M41" s="256"/>
      <c r="N41" s="63"/>
      <c r="O41" s="209"/>
      <c r="P41" s="209"/>
      <c r="Q41" s="209"/>
      <c r="W41" s="172"/>
      <c r="X41" s="174"/>
      <c r="Y41" s="174"/>
      <c r="Z41" s="174"/>
    </row>
    <row r="42" spans="1:32" ht="15" hidden="1" customHeight="1">
      <c r="A42" s="76"/>
      <c r="B42" s="108"/>
      <c r="C42" s="108"/>
      <c r="D42" s="78"/>
      <c r="E42" s="78"/>
      <c r="F42" s="78"/>
      <c r="G42" s="78"/>
      <c r="H42" s="78"/>
      <c r="I42" s="78"/>
      <c r="J42" s="78"/>
      <c r="K42" s="78"/>
      <c r="L42" s="78"/>
      <c r="M42" s="79"/>
      <c r="N42" s="63"/>
      <c r="W42" s="171" t="s">
        <v>81</v>
      </c>
      <c r="X42" s="173">
        <f>L64</f>
        <v>0</v>
      </c>
      <c r="Y42" s="173">
        <f>L88</f>
        <v>0</v>
      </c>
      <c r="Z42" s="173">
        <f t="shared" ref="Z42:Z45" si="0">IF($S$61&gt;0,X42,Y42)</f>
        <v>0</v>
      </c>
    </row>
    <row r="43" spans="1:32" ht="15" hidden="1" customHeight="1">
      <c r="A43" s="80"/>
      <c r="B43" s="108"/>
      <c r="C43" s="10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63"/>
      <c r="W43" s="171" t="s">
        <v>82</v>
      </c>
      <c r="X43" s="173">
        <f>M64</f>
        <v>0</v>
      </c>
      <c r="Y43" s="173">
        <f>M88</f>
        <v>0</v>
      </c>
      <c r="Z43" s="173">
        <f t="shared" si="0"/>
        <v>0</v>
      </c>
      <c r="AC43" s="56"/>
    </row>
    <row r="44" spans="1:32" ht="15" hidden="1" customHeight="1">
      <c r="A44" s="80"/>
      <c r="B44" s="108"/>
      <c r="C44" s="108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63"/>
      <c r="W44" s="171" t="s">
        <v>83</v>
      </c>
      <c r="X44" s="173" t="s">
        <v>84</v>
      </c>
      <c r="Y44" s="173" t="s">
        <v>84</v>
      </c>
      <c r="Z44" s="173" t="str">
        <f t="shared" si="0"/>
        <v>NA</v>
      </c>
    </row>
    <row r="45" spans="1:32" ht="15" hidden="1" customHeight="1">
      <c r="A45" s="80"/>
      <c r="B45" s="108"/>
      <c r="C45" s="10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63"/>
      <c r="W45" s="171" t="s">
        <v>85</v>
      </c>
      <c r="X45" s="173" t="s">
        <v>84</v>
      </c>
      <c r="Y45" s="173" t="s">
        <v>84</v>
      </c>
      <c r="Z45" s="173" t="str">
        <f t="shared" si="0"/>
        <v>NA</v>
      </c>
    </row>
    <row r="46" spans="1:32" ht="15" hidden="1" customHeight="1">
      <c r="A46" s="80"/>
      <c r="B46" s="108"/>
      <c r="C46" s="108"/>
      <c r="D46" s="257"/>
      <c r="E46" s="257"/>
      <c r="F46" s="257"/>
      <c r="G46" s="257"/>
      <c r="H46" s="257"/>
      <c r="I46" s="257"/>
      <c r="J46" s="257"/>
      <c r="K46" s="257"/>
      <c r="L46" s="257"/>
      <c r="M46" s="81"/>
      <c r="N46" s="63"/>
      <c r="O46" s="210"/>
      <c r="P46" s="210"/>
      <c r="Q46" s="210"/>
      <c r="V46" s="56"/>
      <c r="W46" s="172"/>
      <c r="X46" s="173"/>
      <c r="Y46" s="173"/>
      <c r="Z46" s="173"/>
      <c r="AD46" s="56"/>
    </row>
    <row r="47" spans="1:32" ht="15" hidden="1" customHeight="1" thickBot="1">
      <c r="A47" s="82"/>
      <c r="B47" s="83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84"/>
      <c r="N47" s="63"/>
      <c r="O47" s="210"/>
      <c r="P47" s="210"/>
      <c r="Q47" s="210"/>
      <c r="W47" s="171" t="s">
        <v>86</v>
      </c>
      <c r="X47" s="173" t="s">
        <v>84</v>
      </c>
      <c r="Y47" s="173" t="s">
        <v>84</v>
      </c>
      <c r="Z47" s="173" t="str">
        <f t="shared" ref="Z47:Z53" si="1">IF($S$61&gt;0,X47,Y47)</f>
        <v>NA</v>
      </c>
    </row>
    <row r="48" spans="1:32" ht="15" customHeight="1">
      <c r="A48" s="6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  <c r="W48" s="171" t="s">
        <v>72</v>
      </c>
      <c r="X48" s="173" t="str">
        <f>F34</f>
        <v>SCESELL</v>
      </c>
      <c r="Y48" s="173" t="str">
        <f>F34</f>
        <v>SCESELL</v>
      </c>
      <c r="Z48" s="173" t="str">
        <f t="shared" si="1"/>
        <v>SCESELL</v>
      </c>
    </row>
    <row r="49" spans="1:30" s="56" customFormat="1" ht="12.75">
      <c r="A49" s="74" t="s">
        <v>35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207"/>
      <c r="P49" s="207"/>
      <c r="Q49" s="207"/>
      <c r="R49" s="55"/>
      <c r="S49" s="55"/>
      <c r="T49" s="55"/>
      <c r="V49" s="1"/>
      <c r="W49" s="171" t="s">
        <v>87</v>
      </c>
      <c r="X49" s="173" t="s">
        <v>84</v>
      </c>
      <c r="Y49" s="173" t="s">
        <v>84</v>
      </c>
      <c r="Z49" s="173" t="str">
        <f t="shared" si="1"/>
        <v>NA</v>
      </c>
      <c r="AD49" s="1"/>
    </row>
    <row r="50" spans="1:30" ht="12.75">
      <c r="A50" s="61"/>
      <c r="B50" s="71" t="s">
        <v>88</v>
      </c>
      <c r="C50" s="152"/>
      <c r="D50" s="151"/>
      <c r="E50" s="152"/>
      <c r="F50" s="72"/>
      <c r="G50" s="72"/>
      <c r="H50" s="72"/>
      <c r="I50" s="72"/>
      <c r="J50" s="72"/>
      <c r="K50" s="72"/>
      <c r="L50" s="72"/>
      <c r="M50" s="72"/>
      <c r="N50" s="73"/>
      <c r="W50" s="171" t="s">
        <v>89</v>
      </c>
      <c r="X50" s="173" t="s">
        <v>84</v>
      </c>
      <c r="Y50" s="173" t="s">
        <v>84</v>
      </c>
      <c r="Z50" s="173" t="str">
        <f t="shared" si="1"/>
        <v>NA</v>
      </c>
      <c r="AC50" s="56"/>
    </row>
    <row r="51" spans="1:30" ht="25.15" customHeight="1">
      <c r="A51" s="61"/>
      <c r="B51" s="216" t="s">
        <v>90</v>
      </c>
      <c r="C51" s="334" t="str">
        <f>IF(R51&lt;&gt;0,R51,IF(S61=0,"Fill out Section B",IF(E53=0,"Enter RA Offers","Ready for Submittal")))</f>
        <v>Enter Buyer Name | Enter File Update Date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6"/>
      <c r="N51" s="73"/>
      <c r="R51" s="106" t="str">
        <f>IFERROR(S23+S32,S23&amp;S32)</f>
        <v>Enter Buyer Name | Enter File Update Date</v>
      </c>
      <c r="S51" s="106">
        <f>IF('RA Offers'!$AI$12&lt;&gt;0,"| Review validation messages on RA Offers tab |",0)</f>
        <v>0</v>
      </c>
      <c r="T51" s="106"/>
      <c r="U51" s="171"/>
      <c r="W51" s="171" t="s">
        <v>91</v>
      </c>
      <c r="X51" s="173" t="s">
        <v>84</v>
      </c>
      <c r="Y51" s="173" t="s">
        <v>84</v>
      </c>
      <c r="Z51" s="173" t="str">
        <f t="shared" si="1"/>
        <v>NA</v>
      </c>
    </row>
    <row r="52" spans="1:30" ht="12.75">
      <c r="A52" s="61"/>
      <c r="B52" s="71" t="s">
        <v>92</v>
      </c>
      <c r="C52" s="72"/>
      <c r="D52" s="86"/>
      <c r="E52" s="87"/>
      <c r="F52" s="72"/>
      <c r="G52" s="72"/>
      <c r="H52" s="72"/>
      <c r="I52" s="72"/>
      <c r="J52" s="72"/>
      <c r="K52" s="72"/>
      <c r="L52" s="72"/>
      <c r="M52" s="72"/>
      <c r="N52" s="73"/>
      <c r="V52" s="56"/>
      <c r="W52" s="171" t="s">
        <v>93</v>
      </c>
      <c r="X52" s="173">
        <f>J64</f>
        <v>0</v>
      </c>
      <c r="Y52" s="173">
        <f>J88</f>
        <v>0</v>
      </c>
      <c r="Z52" s="173">
        <f t="shared" si="1"/>
        <v>0</v>
      </c>
      <c r="AD52" s="56"/>
    </row>
    <row r="53" spans="1:30" ht="12.75">
      <c r="A53" s="61"/>
      <c r="B53" s="215" t="s">
        <v>94</v>
      </c>
      <c r="C53" s="60">
        <f>C64</f>
        <v>0</v>
      </c>
      <c r="D53" s="215" t="s">
        <v>95</v>
      </c>
      <c r="E53" s="88">
        <f>MAX('RA Offers'!B17:B316)</f>
        <v>0</v>
      </c>
      <c r="F53" s="72"/>
      <c r="G53" s="72"/>
      <c r="H53" s="72"/>
      <c r="I53" s="72"/>
      <c r="J53" s="72"/>
      <c r="K53" s="72"/>
      <c r="L53" s="72"/>
      <c r="M53" s="72"/>
      <c r="N53" s="73"/>
      <c r="V53" s="56"/>
      <c r="W53" s="171" t="s">
        <v>96</v>
      </c>
      <c r="X53" s="173" t="str">
        <f>E64</f>
        <v>North</v>
      </c>
      <c r="Y53" s="173">
        <f>E88</f>
        <v>0</v>
      </c>
      <c r="Z53" s="173">
        <f t="shared" si="1"/>
        <v>0</v>
      </c>
      <c r="AD53" s="56"/>
    </row>
    <row r="54" spans="1:30" ht="12.75">
      <c r="A54" s="61"/>
      <c r="B54" s="151"/>
      <c r="C54" s="152"/>
      <c r="D54" s="151"/>
      <c r="E54" s="152"/>
      <c r="F54" s="72"/>
      <c r="G54" s="72"/>
      <c r="H54" s="72"/>
      <c r="I54" s="72"/>
      <c r="J54" s="72"/>
      <c r="K54" s="72"/>
      <c r="L54" s="72"/>
      <c r="M54" s="72"/>
      <c r="N54" s="73"/>
      <c r="W54" s="171" t="s">
        <v>97</v>
      </c>
      <c r="X54" s="173" t="str">
        <f>IF(OR(F64="LA Basin",F64="Big Creek-Ventura"),F64,"Other")</f>
        <v>Other</v>
      </c>
      <c r="Y54" s="173" t="str">
        <f>IF(OR(F88="LA Basin",F88="Big Creek-Ventura"),F88,"Other")</f>
        <v>Other</v>
      </c>
      <c r="Z54" s="173" t="str">
        <f t="shared" ref="Z54:Z57" si="2">IF($S$61&gt;0,X54,Y54)</f>
        <v>Other</v>
      </c>
    </row>
    <row r="55" spans="1:30" s="56" customFormat="1" ht="12.75">
      <c r="A55" s="74" t="s">
        <v>98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85"/>
      <c r="O55" s="207"/>
      <c r="P55" s="207"/>
      <c r="Q55" s="207"/>
      <c r="T55" s="55"/>
      <c r="U55" s="55"/>
      <c r="V55" s="1"/>
      <c r="W55" s="171" t="s">
        <v>99</v>
      </c>
      <c r="X55" s="173">
        <f>K64</f>
        <v>0</v>
      </c>
      <c r="Y55" s="173">
        <f>K88</f>
        <v>0</v>
      </c>
      <c r="Z55" s="173">
        <f t="shared" si="2"/>
        <v>0</v>
      </c>
      <c r="AD55" s="1"/>
    </row>
    <row r="56" spans="1:30" s="56" customFormat="1" ht="3" customHeight="1">
      <c r="A56" s="16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207"/>
      <c r="P56" s="207"/>
      <c r="Q56" s="207"/>
      <c r="T56" s="55"/>
      <c r="U56" s="55"/>
      <c r="V56" s="1"/>
      <c r="W56" s="171" t="s">
        <v>100</v>
      </c>
      <c r="X56" s="173">
        <f>C40</f>
        <v>0</v>
      </c>
      <c r="Y56" s="173">
        <f>C40</f>
        <v>0</v>
      </c>
      <c r="Z56" s="173">
        <f t="shared" si="2"/>
        <v>0</v>
      </c>
      <c r="AC56" s="1"/>
      <c r="AD56" s="1"/>
    </row>
    <row r="57" spans="1:30" ht="3" customHeight="1">
      <c r="A57" s="61"/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100"/>
      <c r="N57" s="101"/>
      <c r="W57" s="171" t="s">
        <v>101</v>
      </c>
      <c r="X57" s="173">
        <f>G64</f>
        <v>0</v>
      </c>
      <c r="Y57" s="173" t="s">
        <v>102</v>
      </c>
      <c r="Z57" s="173" t="str">
        <f t="shared" si="2"/>
        <v>No</v>
      </c>
    </row>
    <row r="58" spans="1:30" ht="12.75" hidden="1">
      <c r="A58" s="61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100"/>
      <c r="N58" s="101"/>
      <c r="AD58" s="56"/>
    </row>
    <row r="59" spans="1:30" ht="12.75" hidden="1">
      <c r="A59" s="61"/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100"/>
      <c r="N59" s="101"/>
    </row>
    <row r="60" spans="1:30" ht="12.75" hidden="1">
      <c r="A60" s="61"/>
      <c r="B60" s="71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100"/>
      <c r="N60" s="101"/>
      <c r="S60" s="106"/>
    </row>
    <row r="61" spans="1:30" s="56" customFormat="1" ht="12.75">
      <c r="A61" s="61"/>
      <c r="B61" s="71" t="s">
        <v>103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00"/>
      <c r="N61" s="101"/>
      <c r="O61" s="1"/>
      <c r="P61" s="1"/>
      <c r="Q61" s="1"/>
      <c r="R61" s="57" t="s">
        <v>104</v>
      </c>
      <c r="S61" s="58">
        <f>COUNTIF($B$64:$B$78,"Passed")</f>
        <v>0</v>
      </c>
      <c r="T61" s="1"/>
      <c r="U61" s="1"/>
      <c r="V61" s="1"/>
      <c r="W61" s="1"/>
      <c r="X61" s="1"/>
      <c r="Y61" s="1"/>
      <c r="Z61" s="1"/>
      <c r="AC61" s="1"/>
      <c r="AD61" s="1"/>
    </row>
    <row r="62" spans="1:30" ht="7.15" customHeight="1">
      <c r="A62" s="61"/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00"/>
      <c r="N62" s="101"/>
    </row>
    <row r="63" spans="1:30" ht="27">
      <c r="A63" s="214" t="s">
        <v>105</v>
      </c>
      <c r="B63" s="213" t="s">
        <v>106</v>
      </c>
      <c r="C63" s="214" t="s">
        <v>107</v>
      </c>
      <c r="D63" s="213" t="s">
        <v>108</v>
      </c>
      <c r="E63" s="213" t="s">
        <v>96</v>
      </c>
      <c r="F63" s="213" t="s">
        <v>97</v>
      </c>
      <c r="G63" s="72"/>
      <c r="H63" s="72"/>
      <c r="I63" s="72"/>
      <c r="J63" s="72"/>
      <c r="K63" s="72"/>
      <c r="L63" s="72"/>
      <c r="M63" s="100"/>
      <c r="N63" s="101"/>
      <c r="O63" s="211"/>
      <c r="P63" s="211"/>
      <c r="R63" s="1" t="str">
        <f>IF(LEFT($C$64,9)="Import Ca","Imp" &amp; MID(C64,FIND("-",C64)+2,6),LEFT($C$64,9))</f>
        <v/>
      </c>
    </row>
    <row r="64" spans="1:30" ht="24.75" customHeight="1">
      <c r="A64" s="59">
        <v>1</v>
      </c>
      <c r="B64" s="89" t="str">
        <f>IF(C64="","Select RA Area Attribute or Import Product from the list","Passed")</f>
        <v>Select RA Area Attribute or Import Product from the list</v>
      </c>
      <c r="C64" s="2"/>
      <c r="D64" s="59" t="s">
        <v>109</v>
      </c>
      <c r="E64" s="59" t="str">
        <f>IF(ISERROR(MATCH(C64,$AF$33:$AF$39,0)),"North","South")</f>
        <v>North</v>
      </c>
      <c r="F64" s="59" t="str">
        <f>IFERROR(VLOOKUP(C64,$AC$33:$AD$39,2,FALSE),"")</f>
        <v/>
      </c>
      <c r="G64" s="72"/>
      <c r="H64" s="72"/>
      <c r="I64" s="72"/>
      <c r="J64" s="72"/>
      <c r="K64" s="72"/>
      <c r="L64" s="72"/>
      <c r="M64" s="100"/>
      <c r="N64" s="101"/>
      <c r="O64" s="212"/>
      <c r="P64" s="212"/>
    </row>
    <row r="65" spans="1:30" ht="25.15" hidden="1" customHeight="1">
      <c r="A65" s="59"/>
      <c r="B65" s="89"/>
      <c r="C65" s="2"/>
      <c r="D65" s="59"/>
      <c r="E65" s="59"/>
      <c r="F65" s="59"/>
      <c r="G65" s="72"/>
      <c r="H65" s="72"/>
      <c r="I65" s="72"/>
      <c r="J65" s="72"/>
      <c r="K65" s="72"/>
      <c r="L65" s="72"/>
      <c r="M65" s="100"/>
      <c r="N65" s="101"/>
      <c r="O65" s="212"/>
      <c r="P65" s="212"/>
    </row>
    <row r="66" spans="1:30" ht="25.15" hidden="1" customHeight="1">
      <c r="A66" s="59"/>
      <c r="B66" s="89"/>
      <c r="C66" s="2"/>
      <c r="D66" s="59"/>
      <c r="E66" s="59"/>
      <c r="F66" s="59"/>
      <c r="G66" s="72"/>
      <c r="H66" s="72"/>
      <c r="I66" s="72"/>
      <c r="J66" s="72"/>
      <c r="K66" s="72"/>
      <c r="L66" s="72"/>
      <c r="M66" s="100"/>
      <c r="N66" s="101"/>
      <c r="O66" s="212"/>
      <c r="P66" s="212"/>
    </row>
    <row r="67" spans="1:30" ht="25.15" hidden="1" customHeight="1">
      <c r="A67" s="59"/>
      <c r="B67" s="89"/>
      <c r="C67" s="2"/>
      <c r="D67" s="59"/>
      <c r="E67" s="59"/>
      <c r="F67" s="59"/>
      <c r="G67" s="72"/>
      <c r="H67" s="72"/>
      <c r="I67" s="72"/>
      <c r="J67" s="72"/>
      <c r="K67" s="72"/>
      <c r="L67" s="72"/>
      <c r="M67" s="100"/>
      <c r="N67" s="101"/>
      <c r="O67" s="212"/>
      <c r="P67" s="212"/>
    </row>
    <row r="68" spans="1:30" ht="25.15" hidden="1" customHeight="1">
      <c r="A68" s="59"/>
      <c r="B68" s="89"/>
      <c r="C68" s="2"/>
      <c r="D68" s="59"/>
      <c r="E68" s="59"/>
      <c r="F68" s="59"/>
      <c r="G68" s="72"/>
      <c r="H68" s="72"/>
      <c r="I68" s="72"/>
      <c r="J68" s="72"/>
      <c r="K68" s="72"/>
      <c r="L68" s="72"/>
      <c r="M68" s="100"/>
      <c r="N68" s="101"/>
      <c r="O68" s="212"/>
      <c r="P68" s="212"/>
    </row>
    <row r="69" spans="1:30" ht="25.15" hidden="1" customHeight="1">
      <c r="A69" s="59"/>
      <c r="B69" s="89"/>
      <c r="C69" s="2"/>
      <c r="D69" s="59"/>
      <c r="E69" s="59"/>
      <c r="F69" s="59"/>
      <c r="G69" s="72"/>
      <c r="H69" s="72"/>
      <c r="I69" s="72"/>
      <c r="J69" s="72"/>
      <c r="K69" s="72"/>
      <c r="L69" s="72"/>
      <c r="M69" s="100"/>
      <c r="N69" s="101"/>
      <c r="O69" s="212"/>
      <c r="P69" s="212"/>
    </row>
    <row r="70" spans="1:30" ht="25.15" hidden="1" customHeight="1">
      <c r="A70" s="59"/>
      <c r="B70" s="89"/>
      <c r="C70" s="2"/>
      <c r="D70" s="59"/>
      <c r="E70" s="59"/>
      <c r="F70" s="59"/>
      <c r="G70" s="72"/>
      <c r="H70" s="72"/>
      <c r="I70" s="72"/>
      <c r="J70" s="72"/>
      <c r="K70" s="72"/>
      <c r="L70" s="72"/>
      <c r="M70" s="100"/>
      <c r="N70" s="101"/>
      <c r="O70" s="212"/>
      <c r="P70" s="212"/>
    </row>
    <row r="71" spans="1:30" ht="25.15" hidden="1" customHeight="1">
      <c r="A71" s="59"/>
      <c r="B71" s="89"/>
      <c r="C71" s="2"/>
      <c r="D71" s="59"/>
      <c r="E71" s="59"/>
      <c r="F71" s="59"/>
      <c r="G71" s="72"/>
      <c r="H71" s="72"/>
      <c r="I71" s="72"/>
      <c r="J71" s="72"/>
      <c r="K71" s="72"/>
      <c r="L71" s="72"/>
      <c r="M71" s="100"/>
      <c r="N71" s="101"/>
      <c r="O71" s="212"/>
      <c r="P71" s="212"/>
    </row>
    <row r="72" spans="1:30" ht="25.15" hidden="1" customHeight="1">
      <c r="A72" s="59"/>
      <c r="B72" s="89"/>
      <c r="C72" s="2"/>
      <c r="D72" s="59"/>
      <c r="E72" s="59"/>
      <c r="F72" s="59"/>
      <c r="G72" s="72"/>
      <c r="H72" s="72"/>
      <c r="I72" s="72"/>
      <c r="J72" s="72"/>
      <c r="K72" s="72"/>
      <c r="L72" s="72"/>
      <c r="M72" s="100"/>
      <c r="N72" s="101"/>
      <c r="O72" s="212"/>
      <c r="P72" s="212"/>
    </row>
    <row r="73" spans="1:30" ht="25.15" hidden="1" customHeight="1">
      <c r="A73" s="59"/>
      <c r="B73" s="89"/>
      <c r="C73" s="2"/>
      <c r="D73" s="59"/>
      <c r="E73" s="59"/>
      <c r="F73" s="59"/>
      <c r="G73" s="72"/>
      <c r="H73" s="72"/>
      <c r="I73" s="72"/>
      <c r="J73" s="72"/>
      <c r="K73" s="72"/>
      <c r="L73" s="72"/>
      <c r="M73" s="100"/>
      <c r="N73" s="101"/>
      <c r="O73" s="212"/>
      <c r="P73" s="212"/>
    </row>
    <row r="74" spans="1:30" ht="25.15" hidden="1" customHeight="1">
      <c r="A74" s="59"/>
      <c r="B74" s="89"/>
      <c r="C74" s="2"/>
      <c r="D74" s="59"/>
      <c r="E74" s="59"/>
      <c r="F74" s="59"/>
      <c r="G74" s="72"/>
      <c r="H74" s="72"/>
      <c r="I74" s="72"/>
      <c r="J74" s="72"/>
      <c r="K74" s="72"/>
      <c r="L74" s="72"/>
      <c r="M74" s="100"/>
      <c r="N74" s="101"/>
      <c r="O74" s="212"/>
      <c r="P74" s="212"/>
    </row>
    <row r="75" spans="1:30" ht="25.15" hidden="1" customHeight="1">
      <c r="A75" s="59"/>
      <c r="B75" s="89"/>
      <c r="C75" s="2"/>
      <c r="D75" s="59"/>
      <c r="E75" s="59"/>
      <c r="F75" s="59"/>
      <c r="G75" s="72"/>
      <c r="H75" s="72"/>
      <c r="I75" s="72"/>
      <c r="J75" s="72"/>
      <c r="K75" s="72"/>
      <c r="L75" s="72"/>
      <c r="M75" s="100"/>
      <c r="N75" s="101"/>
      <c r="O75" s="212"/>
      <c r="P75" s="212"/>
      <c r="AC75" s="56"/>
    </row>
    <row r="76" spans="1:30" ht="25.15" hidden="1" customHeight="1">
      <c r="A76" s="59"/>
      <c r="B76" s="89"/>
      <c r="C76" s="2"/>
      <c r="D76" s="59"/>
      <c r="E76" s="59"/>
      <c r="F76" s="59"/>
      <c r="G76" s="72"/>
      <c r="H76" s="72"/>
      <c r="I76" s="72"/>
      <c r="J76" s="72"/>
      <c r="K76" s="72"/>
      <c r="L76" s="72"/>
      <c r="M76" s="100"/>
      <c r="N76" s="101"/>
      <c r="O76" s="212"/>
      <c r="P76" s="212"/>
      <c r="AC76" s="188"/>
    </row>
    <row r="77" spans="1:30" ht="25.15" hidden="1" customHeight="1">
      <c r="A77" s="59"/>
      <c r="B77" s="89"/>
      <c r="C77" s="2"/>
      <c r="D77" s="59"/>
      <c r="E77" s="59"/>
      <c r="F77" s="59"/>
      <c r="G77" s="72"/>
      <c r="H77" s="72"/>
      <c r="I77" s="72"/>
      <c r="J77" s="72"/>
      <c r="K77" s="72"/>
      <c r="L77" s="72"/>
      <c r="M77" s="100"/>
      <c r="N77" s="101"/>
      <c r="O77" s="212"/>
      <c r="P77" s="212"/>
      <c r="AC77" s="72"/>
    </row>
    <row r="78" spans="1:30" ht="25.15" hidden="1" customHeight="1">
      <c r="A78" s="59"/>
      <c r="B78" s="89"/>
      <c r="C78" s="2"/>
      <c r="D78" s="59"/>
      <c r="E78" s="59"/>
      <c r="F78" s="59"/>
      <c r="G78" s="72"/>
      <c r="H78" s="72"/>
      <c r="I78" s="72"/>
      <c r="J78" s="72"/>
      <c r="K78" s="72"/>
      <c r="L78" s="72"/>
      <c r="M78" s="100"/>
      <c r="N78" s="101"/>
      <c r="O78" s="212"/>
      <c r="P78" s="212"/>
      <c r="AC78" s="72"/>
      <c r="AD78" s="56"/>
    </row>
    <row r="79" spans="1:30" ht="21.6" hidden="1" customHeight="1">
      <c r="A79" s="61"/>
      <c r="B79" s="170"/>
      <c r="C79" s="72"/>
      <c r="D79" s="72"/>
      <c r="E79" s="72"/>
      <c r="F79" s="72"/>
      <c r="G79" s="72"/>
      <c r="H79" s="72"/>
      <c r="I79" s="72"/>
      <c r="J79" s="72"/>
      <c r="K79" s="72"/>
      <c r="L79" s="217"/>
      <c r="M79" s="217"/>
      <c r="N79" s="218"/>
      <c r="AC79" s="72"/>
      <c r="AD79" s="188"/>
    </row>
    <row r="80" spans="1:30" ht="12.75" hidden="1">
      <c r="A80" s="6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217"/>
      <c r="N80" s="218"/>
      <c r="AC80" s="72"/>
      <c r="AD80" s="72"/>
    </row>
    <row r="81" spans="1:30" s="56" customFormat="1" ht="12.75" hidden="1">
      <c r="A81" s="261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3"/>
      <c r="O81" s="207"/>
      <c r="P81" s="207"/>
      <c r="Q81" s="1"/>
      <c r="R81" s="1"/>
      <c r="S81" s="1"/>
      <c r="T81" s="1"/>
      <c r="U81" s="55"/>
      <c r="V81" s="55"/>
      <c r="W81" s="55"/>
      <c r="X81" s="55"/>
      <c r="Y81" s="55"/>
      <c r="Z81" s="55"/>
      <c r="AC81" s="72"/>
      <c r="AD81" s="72"/>
    </row>
    <row r="82" spans="1:30" s="188" customFormat="1" ht="12.75" hidden="1">
      <c r="A82" s="123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"/>
      <c r="R82" s="1"/>
      <c r="S82" s="1"/>
      <c r="T82" s="1"/>
      <c r="U82" s="127"/>
      <c r="V82" s="127"/>
      <c r="W82" s="127"/>
      <c r="X82" s="127"/>
      <c r="Y82" s="127"/>
      <c r="Z82" s="127"/>
      <c r="AC82" s="72"/>
      <c r="AD82" s="72"/>
    </row>
    <row r="83" spans="1:30" s="72" customFormat="1" ht="12.6" hidden="1" customHeight="1">
      <c r="B83" s="170"/>
      <c r="M83" s="100"/>
      <c r="N83" s="100"/>
      <c r="Q83" s="1"/>
      <c r="R83" s="1"/>
      <c r="S83" s="1"/>
      <c r="T83" s="1"/>
    </row>
    <row r="84" spans="1:30" s="72" customFormat="1" ht="12.6" hidden="1" customHeight="1">
      <c r="B84" s="259"/>
      <c r="C84" s="266"/>
      <c r="D84" s="170"/>
      <c r="M84" s="100"/>
      <c r="N84" s="100"/>
      <c r="Q84" s="1"/>
      <c r="R84" s="1"/>
      <c r="S84" s="1"/>
      <c r="T84" s="1"/>
    </row>
    <row r="85" spans="1:30" s="72" customFormat="1" ht="12.6" hidden="1" customHeight="1">
      <c r="B85" s="170"/>
      <c r="C85" s="259"/>
      <c r="D85" s="170"/>
      <c r="M85" s="100"/>
      <c r="N85" s="100"/>
      <c r="Q85" s="1"/>
      <c r="R85" s="1"/>
      <c r="S85" s="1"/>
      <c r="T85" s="1"/>
    </row>
    <row r="86" spans="1:30" s="72" customFormat="1" ht="12.6" hidden="1" customHeight="1">
      <c r="B86" s="170"/>
      <c r="M86" s="100"/>
      <c r="N86" s="100"/>
      <c r="Q86" s="1"/>
      <c r="R86" s="1"/>
      <c r="S86" s="1"/>
      <c r="T86" s="1"/>
      <c r="U86" s="267"/>
    </row>
    <row r="87" spans="1:30" s="72" customFormat="1" ht="60.6" hidden="1" customHeight="1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1"/>
      <c r="R87" s="1"/>
      <c r="S87" s="1"/>
      <c r="T87" s="1"/>
      <c r="U87" s="268"/>
      <c r="V87" s="268"/>
      <c r="W87" s="268"/>
      <c r="X87" s="268"/>
      <c r="Y87" s="268"/>
      <c r="Z87" s="268"/>
      <c r="AC87" s="1"/>
    </row>
    <row r="88" spans="1:30" s="72" customFormat="1" ht="28.15" hidden="1" customHeight="1">
      <c r="A88" s="269"/>
      <c r="B88" s="270"/>
      <c r="C88" s="260"/>
      <c r="D88" s="260"/>
      <c r="E88" s="260"/>
      <c r="F88" s="260"/>
      <c r="G88" s="260"/>
      <c r="H88" s="260"/>
      <c r="I88" s="271"/>
      <c r="J88" s="260"/>
      <c r="K88" s="260"/>
      <c r="L88" s="260"/>
      <c r="M88" s="260"/>
      <c r="N88" s="260"/>
      <c r="O88" s="260"/>
      <c r="P88" s="260"/>
      <c r="Q88" s="1"/>
      <c r="R88" s="1"/>
      <c r="S88" s="1"/>
      <c r="T88" s="1"/>
      <c r="U88" s="272"/>
      <c r="V88" s="272"/>
      <c r="W88" s="272"/>
      <c r="X88" s="272"/>
      <c r="Y88" s="272"/>
      <c r="Z88" s="272"/>
      <c r="AC88" s="1"/>
    </row>
    <row r="89" spans="1:30" s="72" customFormat="1" ht="28.15" hidden="1" customHeight="1">
      <c r="A89" s="269"/>
      <c r="B89" s="270"/>
      <c r="C89" s="260"/>
      <c r="D89" s="260"/>
      <c r="E89" s="269"/>
      <c r="F89" s="269"/>
      <c r="G89" s="260"/>
      <c r="H89" s="260"/>
      <c r="I89" s="271"/>
      <c r="J89" s="260"/>
      <c r="K89" s="260"/>
      <c r="L89" s="260"/>
      <c r="M89" s="260"/>
      <c r="N89" s="260"/>
      <c r="O89" s="260"/>
      <c r="P89" s="260"/>
      <c r="Q89" s="1"/>
      <c r="R89" s="1"/>
      <c r="S89" s="1"/>
      <c r="T89" s="1"/>
      <c r="U89" s="272"/>
      <c r="V89" s="272"/>
      <c r="W89" s="272"/>
      <c r="X89" s="272"/>
      <c r="Y89" s="272"/>
      <c r="Z89" s="272"/>
      <c r="AC89" s="1"/>
    </row>
    <row r="90" spans="1:30" s="72" customFormat="1" ht="28.15" hidden="1" customHeight="1">
      <c r="A90" s="269"/>
      <c r="B90" s="270"/>
      <c r="C90" s="260"/>
      <c r="D90" s="260"/>
      <c r="E90" s="269"/>
      <c r="F90" s="269"/>
      <c r="G90" s="260"/>
      <c r="H90" s="260"/>
      <c r="I90" s="271"/>
      <c r="J90" s="260"/>
      <c r="K90" s="260"/>
      <c r="L90" s="260"/>
      <c r="M90" s="260"/>
      <c r="N90" s="260"/>
      <c r="O90" s="260"/>
      <c r="P90" s="260"/>
      <c r="Q90" s="1"/>
      <c r="R90" s="1"/>
      <c r="S90" s="1"/>
      <c r="T90" s="1"/>
      <c r="U90" s="272"/>
      <c r="V90" s="272"/>
      <c r="W90" s="272"/>
      <c r="X90" s="272"/>
      <c r="Y90" s="272"/>
      <c r="Z90" s="272"/>
      <c r="AC90" s="1"/>
      <c r="AD90" s="1"/>
    </row>
    <row r="91" spans="1:30" s="72" customFormat="1" ht="28.15" hidden="1" customHeight="1">
      <c r="A91" s="269"/>
      <c r="B91" s="270"/>
      <c r="C91" s="260"/>
      <c r="D91" s="260"/>
      <c r="E91" s="269"/>
      <c r="F91" s="269"/>
      <c r="G91" s="260"/>
      <c r="H91" s="260"/>
      <c r="I91" s="271"/>
      <c r="J91" s="260"/>
      <c r="K91" s="260"/>
      <c r="L91" s="260"/>
      <c r="M91" s="260"/>
      <c r="N91" s="260"/>
      <c r="O91" s="260"/>
      <c r="P91" s="260"/>
      <c r="Q91" s="1"/>
      <c r="R91" s="1"/>
      <c r="S91" s="1"/>
      <c r="T91" s="1"/>
      <c r="U91" s="272"/>
      <c r="V91" s="272"/>
      <c r="W91" s="272"/>
      <c r="X91" s="272"/>
      <c r="Y91" s="272"/>
      <c r="Z91" s="272"/>
      <c r="AC91" s="1"/>
      <c r="AD91" s="1"/>
    </row>
    <row r="92" spans="1:30" s="72" customFormat="1" ht="28.15" hidden="1" customHeight="1">
      <c r="A92" s="269"/>
      <c r="B92" s="270"/>
      <c r="C92" s="260"/>
      <c r="D92" s="260"/>
      <c r="E92" s="269"/>
      <c r="F92" s="269"/>
      <c r="G92" s="260"/>
      <c r="H92" s="260"/>
      <c r="I92" s="271"/>
      <c r="J92" s="260"/>
      <c r="K92" s="260"/>
      <c r="L92" s="260"/>
      <c r="M92" s="260"/>
      <c r="N92" s="260"/>
      <c r="O92" s="260"/>
      <c r="P92" s="260"/>
      <c r="Q92" s="1"/>
      <c r="R92" s="1"/>
      <c r="S92" s="1"/>
      <c r="T92" s="1"/>
      <c r="U92" s="272"/>
      <c r="V92" s="272"/>
      <c r="W92" s="272"/>
      <c r="X92" s="272"/>
      <c r="Y92" s="272"/>
      <c r="Z92" s="272"/>
      <c r="AC92" s="1"/>
      <c r="AD92" s="1"/>
    </row>
    <row r="93" spans="1:30" ht="12.75" customHeight="1">
      <c r="A93" s="264" t="s">
        <v>1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65"/>
    </row>
  </sheetData>
  <mergeCells count="18">
    <mergeCell ref="A23:M23"/>
    <mergeCell ref="A13:M16"/>
    <mergeCell ref="A9:M12"/>
    <mergeCell ref="C51:M51"/>
    <mergeCell ref="A4:M7"/>
    <mergeCell ref="D34:E34"/>
    <mergeCell ref="F34:M34"/>
    <mergeCell ref="B30:C30"/>
    <mergeCell ref="F31:G31"/>
    <mergeCell ref="F32:G32"/>
    <mergeCell ref="D31:E31"/>
    <mergeCell ref="D33:E33"/>
    <mergeCell ref="D32:E32"/>
    <mergeCell ref="F33:G33"/>
    <mergeCell ref="D30:M30"/>
    <mergeCell ref="A21:M22"/>
    <mergeCell ref="A19:M20"/>
    <mergeCell ref="A17:M18"/>
  </mergeCells>
  <phoneticPr fontId="6" type="noConversion"/>
  <conditionalFormatting sqref="F34">
    <cfRule type="expression" dxfId="129" priority="97">
      <formula>IF($A$4="",1,0)</formula>
    </cfRule>
  </conditionalFormatting>
  <conditionalFormatting sqref="D64:F76">
    <cfRule type="expression" dxfId="128" priority="88">
      <formula>$C64=""</formula>
    </cfRule>
  </conditionalFormatting>
  <conditionalFormatting sqref="B64:B76">
    <cfRule type="containsText" dxfId="127" priority="59" operator="containsText" text="Passed">
      <formula>NOT(ISERROR(SEARCH("Passed",B64)))</formula>
    </cfRule>
  </conditionalFormatting>
  <conditionalFormatting sqref="C51 D52:E52">
    <cfRule type="containsText" dxfId="126" priority="57" operator="containsText" text="Ready">
      <formula>NOT(ISERROR(SEARCH("Ready",C51)))</formula>
    </cfRule>
  </conditionalFormatting>
  <conditionalFormatting sqref="C49">
    <cfRule type="expression" dxfId="125" priority="51">
      <formula>$C48=""</formula>
    </cfRule>
  </conditionalFormatting>
  <conditionalFormatting sqref="E49">
    <cfRule type="expression" dxfId="124" priority="50">
      <formula>$C48=""</formula>
    </cfRule>
  </conditionalFormatting>
  <conditionalFormatting sqref="C81">
    <cfRule type="expression" dxfId="123" priority="49">
      <formula>$C80=""</formula>
    </cfRule>
  </conditionalFormatting>
  <conditionalFormatting sqref="E81">
    <cfRule type="expression" dxfId="122" priority="48">
      <formula>$C80=""</formula>
    </cfRule>
  </conditionalFormatting>
  <conditionalFormatting sqref="E53">
    <cfRule type="expression" dxfId="121" priority="221">
      <formula>$C51=""</formula>
    </cfRule>
  </conditionalFormatting>
  <conditionalFormatting sqref="C54 E54 E50">
    <cfRule type="expression" dxfId="120" priority="224">
      <formula>$R49=""</formula>
    </cfRule>
  </conditionalFormatting>
  <conditionalFormatting sqref="C55:C56 E55:E56">
    <cfRule type="expression" dxfId="119" priority="226">
      <formula>$R53=""</formula>
    </cfRule>
  </conditionalFormatting>
  <conditionalFormatting sqref="C53">
    <cfRule type="expression" dxfId="118" priority="47">
      <formula>$C51=""</formula>
    </cfRule>
  </conditionalFormatting>
  <conditionalFormatting sqref="A23">
    <cfRule type="expression" dxfId="117" priority="46">
      <formula>$A$23=$R$23</formula>
    </cfRule>
  </conditionalFormatting>
  <conditionalFormatting sqref="D30:M30">
    <cfRule type="expression" dxfId="116" priority="45">
      <formula>$D$30=$R$30</formula>
    </cfRule>
  </conditionalFormatting>
  <conditionalFormatting sqref="B41:C46 B40:D40">
    <cfRule type="expression" dxfId="115" priority="44">
      <formula>$C$40=""</formula>
    </cfRule>
  </conditionalFormatting>
  <conditionalFormatting sqref="C47:L47 D43:L46">
    <cfRule type="expression" dxfId="114" priority="43">
      <formula>B43=""</formula>
    </cfRule>
  </conditionalFormatting>
  <conditionalFormatting sqref="C37">
    <cfRule type="expression" dxfId="113" priority="42">
      <formula>$C36=""</formula>
    </cfRule>
  </conditionalFormatting>
  <conditionalFormatting sqref="E37">
    <cfRule type="expression" dxfId="112" priority="41">
      <formula>$C36=""</formula>
    </cfRule>
  </conditionalFormatting>
  <conditionalFormatting sqref="C50">
    <cfRule type="expression" dxfId="111" priority="40">
      <formula>$R49=""</formula>
    </cfRule>
  </conditionalFormatting>
  <conditionalFormatting sqref="D77:F77">
    <cfRule type="expression" dxfId="110" priority="33">
      <formula>$C77=""</formula>
    </cfRule>
  </conditionalFormatting>
  <conditionalFormatting sqref="B77">
    <cfRule type="containsText" dxfId="109" priority="29" operator="containsText" text="Passed">
      <formula>NOT(ISERROR(SEARCH("Passed",B77)))</formula>
    </cfRule>
  </conditionalFormatting>
  <conditionalFormatting sqref="D78:F78">
    <cfRule type="expression" dxfId="108" priority="27">
      <formula>$C78=""</formula>
    </cfRule>
  </conditionalFormatting>
  <conditionalFormatting sqref="B78">
    <cfRule type="containsText" dxfId="107" priority="23" operator="containsText" text="Passed">
      <formula>NOT(ISERROR(SEARCH("Passed",B78)))</formula>
    </cfRule>
  </conditionalFormatting>
  <conditionalFormatting sqref="A63:F63">
    <cfRule type="expression" dxfId="106" priority="11">
      <formula>AND($C$84="Yes",$S$62&gt;0)</formula>
    </cfRule>
  </conditionalFormatting>
  <conditionalFormatting sqref="B62">
    <cfRule type="containsText" dxfId="105" priority="10" operator="containsText" text="Clear">
      <formula>NOT(ISERROR(SEARCH("Clear",B62)))</formula>
    </cfRule>
  </conditionalFormatting>
  <conditionalFormatting sqref="D32:E32">
    <cfRule type="expression" dxfId="104" priority="4">
      <formula>$F$32=""</formula>
    </cfRule>
  </conditionalFormatting>
  <conditionalFormatting sqref="B30:C30">
    <cfRule type="expression" dxfId="103" priority="2">
      <formula>$D$30="[Unit(s) Names]"</formula>
    </cfRule>
  </conditionalFormatting>
  <conditionalFormatting sqref="A4:M22">
    <cfRule type="expression" dxfId="102" priority="1">
      <formula>$A$23="[Buyer Name]"</formula>
    </cfRule>
  </conditionalFormatting>
  <dataValidations xWindow="929" yWindow="381" count="18">
    <dataValidation allowBlank="1" showInputMessage="1" showErrorMessage="1" promptTitle="Generating Unit Name" prompt="Please input the name in the following format:_x000a_[CP Name] - [Unit Name and Number(s)] _x000a_i.e. Energy Corp - Moonlight 5 " sqref="D30" xr:uid="{00000000-0002-0000-0100-000000000000}"/>
    <dataValidation allowBlank="1" showInputMessage="1" showErrorMessage="1" promptTitle="CPID:" prompt="SCE will enter a unique ID for each offer." sqref="F34" xr:uid="{00000000-0002-0000-0100-000001000000}"/>
    <dataValidation type="date" operator="greaterThanOrEqual" allowBlank="1" showInputMessage="1" showErrorMessage="1" errorTitle="File Update Date" error="Date must be past July 7th, 2015." prompt="Please enter the date that this specific file was last updated." sqref="F32:G32" xr:uid="{00000000-0002-0000-0100-000002000000}">
      <formula1>42192</formula1>
    </dataValidation>
    <dataValidation allowBlank="1" showErrorMessage="1" promptTitle="Offer Type" prompt="Please select the appropriate offer type." sqref="A4" xr:uid="{00000000-0002-0000-0100-000003000000}"/>
    <dataValidation allowBlank="1" showErrorMessage="1" promptTitle="Product Type" prompt="Please select the appropriate product offering." sqref="A9" xr:uid="{00000000-0002-0000-0100-000004000000}"/>
    <dataValidation type="list" allowBlank="1" showInputMessage="1" showErrorMessage="1" promptTitle="Resource Category" prompt="1: Greater than or equal to the Use Limited Resource monthly hours.  ULR hours from May-Sept are, respectively: 30,40,40,60, and 40._x000a_2: Greater than or equal to 160 hours per month_x000a_3: Greater than or equal to 384 hours per month_x000a_4: Available all hours_x000a_" sqref="J88:J92" xr:uid="{00000000-0002-0000-0100-000005000000}">
      <formula1>"1,2,3,4"</formula1>
    </dataValidation>
    <dataValidation type="list" allowBlank="1" showInputMessage="1" showErrorMessage="1" sqref="C84 G88:G92" xr:uid="{00000000-0002-0000-0100-000006000000}">
      <formula1>"Yes, No"</formula1>
    </dataValidation>
    <dataValidation type="list" allowBlank="1" showInputMessage="1" showErrorMessage="1" sqref="F88" xr:uid="{00000000-0002-0000-0100-000007000000}">
      <formula1>"Bay Area, Big Creek-Ventura, CAISO Import, CAISO System, Fresno, Humboldt, Kern, LA Basin, NCNB, Other, San Diego-IV, Sierra, Stockton"</formula1>
    </dataValidation>
    <dataValidation type="list" allowBlank="1" showInputMessage="1" showErrorMessage="1" sqref="E88" xr:uid="{00000000-0002-0000-0100-000008000000}">
      <formula1>"North, South"</formula1>
    </dataValidation>
    <dataValidation type="list" allowBlank="1" showInputMessage="1" showErrorMessage="1" sqref="L88:L92" xr:uid="{00000000-0002-0000-0100-000009000000}">
      <formula1>"BIOMASS, GEOTHERMAL, HYDRO, NUCLEAR, PEAKER, PUMPS, SOLAR, THERMAL/CCGT, VARIOUS, WIND"</formula1>
    </dataValidation>
    <dataValidation type="list" allowBlank="1" showInputMessage="1" showErrorMessage="1" sqref="M89:M92 O89:P92" xr:uid="{00000000-0002-0000-0100-00000A000000}">
      <formula1>"AGRICULTURAL WASTE, BLACK LIQUOR, COAL, DIESEL / OIL, ELECTRICITY, GEOTHERMAL, HEAT RECOVERY, LANDFILL GAS, MUNICIPAL WASTE, NATURAL GAS, PETROLEUM COKE, SUN, URANIUM, VARIOUS, WASTE GAS, WATER, WIND, WOOD WASTE"</formula1>
    </dataValidation>
    <dataValidation allowBlank="1" showInputMessage="1" showErrorMessage="1" promptTitle="Unit ID:" prompt="SCE will enter a unique ID for each offer." sqref="F31:G31" xr:uid="{00000000-0002-0000-0100-00000B000000}"/>
    <dataValidation type="list" allowBlank="1" showInputMessage="1" showErrorMessage="1" sqref="M88 O88:P88" xr:uid="{00000000-0002-0000-0100-00000C000000}">
      <formula1>"NP15,SP15,ZP26"</formula1>
    </dataValidation>
    <dataValidation type="list" errorStyle="information" allowBlank="1" sqref="N88:N92" xr:uid="{00000000-0002-0000-0100-00000D000000}">
      <formula1>"Yes (Enter %of NQC or max MW), No"</formula1>
    </dataValidation>
    <dataValidation allowBlank="1" showErrorMessage="1" promptTitle="CPID:" prompt="SCE will enter a unique ID for each offer." sqref="F33:G33" xr:uid="{00000000-0002-0000-0100-00000E000000}"/>
    <dataValidation allowBlank="1" showInputMessage="1" showErrorMessage="1" promptTitle="Buyer Name" prompt="Please enter the offical Buyer Name." sqref="A23:M23" xr:uid="{00000000-0002-0000-0100-00000F000000}"/>
    <dataValidation type="list" allowBlank="1" showInputMessage="1" showErrorMessage="1" prompt="Select CAISO Resource ID" sqref="C65:C78" xr:uid="{00000000-0002-0000-0100-000010000000}">
      <formula1>#REF!</formula1>
    </dataValidation>
    <dataValidation type="list" allowBlank="1" showInputMessage="1" showErrorMessage="1" prompt="Select RA Area Attribute for purchase" sqref="C64" xr:uid="{00000000-0002-0000-0100-000011000000}">
      <formula1>$AC$33:$AC$39</formula1>
    </dataValidation>
  </dataValidations>
  <printOptions horizontalCentered="1" verticalCentered="1"/>
  <pageMargins left="0.75" right="0.75" top="0.75" bottom="0.75" header="0.5" footer="0.5"/>
  <pageSetup scale="54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CCFFFF"/>
    <pageSetUpPr fitToPage="1"/>
  </sheetPr>
  <dimension ref="A1:BI317"/>
  <sheetViews>
    <sheetView zoomScale="85" zoomScaleNormal="85" zoomScaleSheetLayoutView="85" workbookViewId="0" xr3:uid="{842E5F09-E766-5B8D-85AF-A39847EA96FD}">
      <selection activeCell="A17" sqref="A17"/>
    </sheetView>
  </sheetViews>
  <sheetFormatPr defaultColWidth="0" defaultRowHeight="12.75" customHeight="1" zeroHeight="1"/>
  <cols>
    <col min="1" max="1" width="26.28515625" style="56" customWidth="1"/>
    <col min="2" max="2" width="11.28515625" style="56" customWidth="1"/>
    <col min="3" max="3" width="0.140625" style="56" customWidth="1"/>
    <col min="4" max="4" width="9.140625" style="56" customWidth="1"/>
    <col min="5" max="5" width="11" style="56" customWidth="1"/>
    <col min="6" max="6" width="10.7109375" style="56" bestFit="1" customWidth="1"/>
    <col min="7" max="7" width="9.28515625" style="56" bestFit="1" customWidth="1"/>
    <col min="8" max="8" width="7" style="56" bestFit="1" customWidth="1"/>
    <col min="9" max="15" width="9.28515625" style="56" customWidth="1"/>
    <col min="16" max="16" width="10" style="56" customWidth="1"/>
    <col min="17" max="19" width="9.28515625" style="56" customWidth="1"/>
    <col min="20" max="20" width="10.85546875" style="56" hidden="1" customWidth="1"/>
    <col min="21" max="21" width="11.28515625" style="56" hidden="1" customWidth="1"/>
    <col min="22" max="22" width="12.42578125" style="56" customWidth="1"/>
    <col min="23" max="23" width="12.7109375" style="56" customWidth="1"/>
    <col min="24" max="25" width="10.7109375" style="56" hidden="1" customWidth="1"/>
    <col min="26" max="26" width="9.85546875" style="56" hidden="1" customWidth="1"/>
    <col min="27" max="27" width="15.7109375" style="56" customWidth="1"/>
    <col min="28" max="28" width="15.7109375" style="56" hidden="1" customWidth="1"/>
    <col min="29" max="29" width="15.7109375" style="56" customWidth="1"/>
    <col min="30" max="30" width="35" style="1" customWidth="1"/>
    <col min="31" max="31" width="29.7109375" style="1" customWidth="1"/>
    <col min="32" max="33" width="6.7109375" style="56" hidden="1" customWidth="1"/>
    <col min="34" max="34" width="14.42578125" style="53" hidden="1" customWidth="1"/>
    <col min="35" max="35" width="8.7109375" style="53" hidden="1" customWidth="1"/>
    <col min="36" max="36" width="7.7109375" style="53" hidden="1" customWidth="1"/>
    <col min="37" max="37" width="9.7109375" style="53" hidden="1" customWidth="1"/>
    <col min="38" max="61" width="4.28515625" style="176" hidden="1" customWidth="1"/>
    <col min="62" max="16384" width="18.7109375" style="56" hidden="1"/>
  </cols>
  <sheetData>
    <row r="1" spans="1:61" ht="30">
      <c r="A1" s="309" t="str">
        <f>'Front Page'!$A$4</f>
        <v>INDICATIVE OFFER</v>
      </c>
      <c r="B1" s="310"/>
      <c r="C1" s="310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2"/>
      <c r="AF1" s="313"/>
      <c r="AG1" s="313"/>
      <c r="AL1" s="194"/>
      <c r="AM1" s="194"/>
      <c r="AN1" s="194"/>
    </row>
    <row r="2" spans="1:61" ht="30">
      <c r="A2" s="117" t="s">
        <v>110</v>
      </c>
      <c r="B2" s="118"/>
      <c r="C2" s="118"/>
      <c r="D2" s="11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313"/>
      <c r="AG2" s="313"/>
      <c r="AL2" s="194"/>
      <c r="AM2" s="194"/>
      <c r="AN2" s="194"/>
    </row>
    <row r="3" spans="1:61" s="109" customFormat="1" ht="18">
      <c r="A3" s="119" t="s">
        <v>111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12"/>
      <c r="AG3" s="112"/>
      <c r="AH3" s="53"/>
      <c r="AI3" s="53"/>
      <c r="AJ3" s="53" t="str">
        <f ca="1">'Front Page'!F33</f>
        <v>TBD</v>
      </c>
      <c r="AK3" s="53"/>
      <c r="AL3" s="194"/>
      <c r="AM3" s="194"/>
      <c r="AN3" s="194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</row>
    <row r="4" spans="1:61" s="116" customFormat="1" ht="15.75">
      <c r="A4" s="1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AF4" s="115"/>
      <c r="AG4" s="115"/>
      <c r="AH4" s="53"/>
      <c r="AI4" s="53"/>
      <c r="AJ4" s="53"/>
      <c r="AK4" s="53"/>
      <c r="AL4" s="194"/>
      <c r="AM4" s="194"/>
      <c r="AN4" s="194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</row>
    <row r="5" spans="1:61" ht="15">
      <c r="A5" s="249" t="s">
        <v>69</v>
      </c>
      <c r="B5" s="367" t="str">
        <f>IF('Front Page'!$F$32="","",'Front Page'!$F$32)</f>
        <v/>
      </c>
      <c r="C5" s="368"/>
      <c r="D5" s="246"/>
      <c r="E5" s="247"/>
      <c r="F5" s="248" t="s">
        <v>112</v>
      </c>
      <c r="G5" s="250">
        <f>MAX('Front Page'!S61,'Front Page'!S85)</f>
        <v>0</v>
      </c>
      <c r="H5" s="94"/>
      <c r="I5" s="248"/>
      <c r="J5" s="248"/>
      <c r="K5" s="248" t="s">
        <v>113</v>
      </c>
      <c r="L5" s="250">
        <v>50</v>
      </c>
      <c r="M5" s="94"/>
      <c r="N5" s="248"/>
      <c r="O5" s="248" t="s">
        <v>114</v>
      </c>
      <c r="P5" s="250">
        <f>AI11</f>
        <v>0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6"/>
      <c r="AG5" s="96"/>
      <c r="AL5" s="194"/>
      <c r="AM5" s="194"/>
      <c r="AN5" s="194"/>
    </row>
    <row r="6" spans="1:61">
      <c r="A6" s="75" t="s">
        <v>115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97"/>
      <c r="AB6" s="97"/>
      <c r="AC6" s="97"/>
      <c r="AD6" s="98"/>
      <c r="AE6" s="99"/>
      <c r="AF6" s="55"/>
      <c r="AG6" s="55"/>
      <c r="AL6" s="194"/>
      <c r="AM6" s="194"/>
      <c r="AN6" s="194"/>
    </row>
    <row r="7" spans="1:61">
      <c r="A7" s="120" t="s">
        <v>116</v>
      </c>
      <c r="B7" s="201"/>
      <c r="C7" s="201"/>
      <c r="D7" s="201"/>
      <c r="E7" s="201"/>
      <c r="F7" s="201"/>
      <c r="G7" s="201"/>
      <c r="H7" s="121"/>
      <c r="I7" s="121"/>
      <c r="J7" s="121"/>
      <c r="K7" s="121"/>
      <c r="L7" s="121"/>
      <c r="M7" s="121"/>
      <c r="N7" s="122"/>
      <c r="O7" s="122"/>
      <c r="P7" s="122"/>
      <c r="Q7" s="122"/>
      <c r="R7" s="122"/>
      <c r="S7" s="123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H7" s="53" t="s">
        <v>117</v>
      </c>
      <c r="AI7" s="53">
        <f>LEFT(V14,4)+0</f>
        <v>2019</v>
      </c>
    </row>
    <row r="8" spans="1:61">
      <c r="A8" s="120" t="s">
        <v>118</v>
      </c>
      <c r="B8" s="124"/>
      <c r="C8" s="124"/>
      <c r="D8" s="124"/>
      <c r="E8" s="124"/>
      <c r="F8" s="124"/>
      <c r="G8" s="124"/>
      <c r="H8" s="121"/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F8" s="102"/>
      <c r="AG8" s="102"/>
      <c r="AL8" s="194"/>
      <c r="AM8" s="194"/>
      <c r="AN8" s="194"/>
    </row>
    <row r="9" spans="1:61" ht="15.75">
      <c r="A9" s="120" t="s">
        <v>119</v>
      </c>
      <c r="B9" s="124"/>
      <c r="C9" s="124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87" t="s">
        <v>90</v>
      </c>
      <c r="O9" s="364" t="str">
        <f>IF($AI$12&gt;0,"Address Validation Messages in column AE",IF($AI$11=0,"Enter Offers",IF($AI$11&gt;$L$5,"Maximum Number of Offers Exceeded",IF(AJ12&gt;1,"Do not skip rows","RA Offers passed validation"))))</f>
        <v>Enter Offers</v>
      </c>
      <c r="P9" s="365"/>
      <c r="Q9" s="365"/>
      <c r="R9" s="365"/>
      <c r="S9" s="365"/>
      <c r="T9" s="365"/>
      <c r="U9" s="365"/>
      <c r="V9" s="366"/>
      <c r="W9" s="100"/>
      <c r="X9" s="100"/>
      <c r="Y9" s="100"/>
      <c r="Z9" s="100"/>
      <c r="AA9" s="100"/>
      <c r="AB9" s="100"/>
      <c r="AC9" s="100"/>
      <c r="AD9" s="100"/>
      <c r="AE9" s="101"/>
      <c r="AF9" s="102"/>
      <c r="AG9" s="102"/>
      <c r="AH9" s="176"/>
      <c r="AI9" s="176"/>
      <c r="AJ9" s="176"/>
      <c r="AK9" s="176"/>
      <c r="AL9" s="195"/>
      <c r="AM9" s="195"/>
      <c r="AN9" s="195"/>
      <c r="AO9" s="196"/>
    </row>
    <row r="10" spans="1:61" ht="5.45" customHeight="1">
      <c r="A10" s="369"/>
      <c r="B10" s="370"/>
      <c r="C10" s="370"/>
      <c r="D10" s="370"/>
      <c r="E10" s="370"/>
      <c r="F10" s="370"/>
      <c r="G10" s="370"/>
      <c r="H10" s="370"/>
      <c r="I10" s="370"/>
      <c r="J10" s="370"/>
      <c r="K10" s="200"/>
      <c r="L10" s="200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126"/>
      <c r="X10" s="126"/>
      <c r="Y10" s="127"/>
      <c r="Z10" s="100"/>
      <c r="AA10" s="100"/>
      <c r="AB10" s="100"/>
      <c r="AC10" s="100"/>
      <c r="AD10" s="100"/>
      <c r="AE10" s="101"/>
      <c r="AF10" s="102"/>
      <c r="AG10" s="102"/>
      <c r="AH10" s="176"/>
      <c r="AI10" s="176"/>
      <c r="AJ10" s="176"/>
      <c r="AK10" s="176"/>
      <c r="AL10" s="194"/>
      <c r="AM10" s="195"/>
      <c r="AN10" s="195"/>
      <c r="AT10" s="185"/>
    </row>
    <row r="11" spans="1:61" ht="7.15" customHeight="1">
      <c r="A11" s="120"/>
      <c r="B11" s="124"/>
      <c r="C11" s="124"/>
      <c r="D11" s="124"/>
      <c r="E11" s="124"/>
      <c r="F11" s="124"/>
      <c r="G11" s="124"/>
      <c r="H11" s="121"/>
      <c r="I11" s="121"/>
      <c r="J11" s="121"/>
      <c r="K11" s="121"/>
      <c r="L11" s="121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100"/>
      <c r="X11" s="100"/>
      <c r="Y11" s="100"/>
      <c r="Z11" s="100"/>
      <c r="AA11" s="100"/>
      <c r="AB11" s="100"/>
      <c r="AC11" s="100"/>
      <c r="AD11" s="100"/>
      <c r="AE11" s="101"/>
      <c r="AH11" s="190" t="s">
        <v>120</v>
      </c>
      <c r="AI11" s="191">
        <f>COUNTIF($AE$17:$AE$316,"OK")</f>
        <v>0</v>
      </c>
      <c r="AJ11" s="176"/>
      <c r="AK11" s="176"/>
      <c r="AL11" s="194"/>
      <c r="AM11" s="195"/>
      <c r="AN11" s="195"/>
      <c r="AT11" s="185"/>
      <c r="AU11" s="197"/>
    </row>
    <row r="12" spans="1:61" ht="16.149999999999999" customHeight="1" thickBot="1">
      <c r="A12" s="120" t="s">
        <v>121</v>
      </c>
      <c r="B12" s="128"/>
      <c r="C12" s="128"/>
      <c r="D12" s="128"/>
      <c r="E12" s="128"/>
      <c r="F12" s="128"/>
      <c r="G12" s="128"/>
      <c r="H12" s="175"/>
      <c r="I12" s="175"/>
      <c r="J12" s="175"/>
      <c r="K12" s="175"/>
      <c r="L12" s="175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00"/>
      <c r="AA12" s="100"/>
      <c r="AB12" s="100"/>
      <c r="AC12" s="100"/>
      <c r="AD12" s="100"/>
      <c r="AE12" s="101"/>
      <c r="AH12" s="190" t="s">
        <v>122</v>
      </c>
      <c r="AI12" s="191">
        <f>SUM(AI17:AI66)</f>
        <v>0</v>
      </c>
      <c r="AJ12" s="191">
        <f>SUM(AJ17:AJ316)</f>
        <v>0</v>
      </c>
      <c r="AK12" s="192"/>
      <c r="AL12" s="194"/>
      <c r="AM12" s="198"/>
      <c r="AN12" s="198"/>
    </row>
    <row r="13" spans="1:61" ht="18" customHeight="1" thickBot="1">
      <c r="A13" s="120" t="s">
        <v>123</v>
      </c>
      <c r="B13" s="129"/>
      <c r="C13" s="129"/>
      <c r="D13" s="129"/>
      <c r="E13" s="129"/>
      <c r="F13" s="129"/>
      <c r="G13" s="129"/>
      <c r="H13" s="238" t="s">
        <v>124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40"/>
      <c r="T13" s="129"/>
      <c r="U13" s="129"/>
      <c r="V13" s="188"/>
      <c r="W13" s="100"/>
      <c r="X13" s="241"/>
      <c r="Y13" s="242"/>
      <c r="Z13" s="100"/>
      <c r="AA13" s="100"/>
      <c r="AB13" s="100"/>
      <c r="AC13" s="100"/>
      <c r="AD13" s="100"/>
      <c r="AE13" s="103"/>
      <c r="AF13" s="102"/>
      <c r="AG13" s="102"/>
      <c r="AH13" s="176"/>
      <c r="AI13" s="176"/>
      <c r="AJ13" s="176"/>
      <c r="AK13" s="176"/>
      <c r="AL13" s="193" t="s">
        <v>125</v>
      </c>
      <c r="AM13" s="198"/>
      <c r="AN13" s="198"/>
      <c r="AX13" s="193" t="s">
        <v>125</v>
      </c>
    </row>
    <row r="14" spans="1:61" ht="66.75" thickBot="1">
      <c r="A14" s="230" t="s">
        <v>126</v>
      </c>
      <c r="B14" s="230" t="s">
        <v>127</v>
      </c>
      <c r="C14" s="293" t="s">
        <v>128</v>
      </c>
      <c r="D14" s="230" t="s">
        <v>129</v>
      </c>
      <c r="E14" s="230" t="s">
        <v>130</v>
      </c>
      <c r="F14" s="230" t="s">
        <v>131</v>
      </c>
      <c r="G14" s="230" t="s">
        <v>132</v>
      </c>
      <c r="H14" s="294" t="s">
        <v>133</v>
      </c>
      <c r="I14" s="294" t="s">
        <v>134</v>
      </c>
      <c r="J14" s="294" t="s">
        <v>135</v>
      </c>
      <c r="K14" s="294" t="s">
        <v>136</v>
      </c>
      <c r="L14" s="294" t="s">
        <v>137</v>
      </c>
      <c r="M14" s="294" t="s">
        <v>138</v>
      </c>
      <c r="N14" s="294" t="s">
        <v>139</v>
      </c>
      <c r="O14" s="294" t="s">
        <v>140</v>
      </c>
      <c r="P14" s="294" t="s">
        <v>141</v>
      </c>
      <c r="Q14" s="294" t="s">
        <v>142</v>
      </c>
      <c r="R14" s="294" t="s">
        <v>143</v>
      </c>
      <c r="S14" s="294" t="s">
        <v>144</v>
      </c>
      <c r="T14" s="295" t="s">
        <v>145</v>
      </c>
      <c r="U14" s="295" t="s">
        <v>146</v>
      </c>
      <c r="V14" s="275" t="s">
        <v>147</v>
      </c>
      <c r="W14" s="275" t="s">
        <v>148</v>
      </c>
      <c r="X14" s="295" t="s">
        <v>149</v>
      </c>
      <c r="Y14" s="295" t="s">
        <v>147</v>
      </c>
      <c r="Z14" s="296" t="s">
        <v>150</v>
      </c>
      <c r="AA14" s="228" t="s">
        <v>151</v>
      </c>
      <c r="AB14" s="297" t="s">
        <v>152</v>
      </c>
      <c r="AC14" s="229" t="s">
        <v>153</v>
      </c>
      <c r="AD14" s="229" t="s">
        <v>154</v>
      </c>
      <c r="AE14" s="229" t="s">
        <v>106</v>
      </c>
      <c r="AF14" s="298"/>
      <c r="AG14" s="298" t="s">
        <v>155</v>
      </c>
      <c r="AH14" s="190" t="s">
        <v>156</v>
      </c>
      <c r="AI14" s="190" t="s">
        <v>157</v>
      </c>
      <c r="AJ14" s="190" t="s">
        <v>158</v>
      </c>
      <c r="AK14" s="299" t="s">
        <v>159</v>
      </c>
      <c r="AL14" s="300">
        <v>1</v>
      </c>
      <c r="AM14" s="301">
        <v>2</v>
      </c>
      <c r="AN14" s="301">
        <v>3</v>
      </c>
      <c r="AO14" s="301">
        <v>4</v>
      </c>
      <c r="AP14" s="301">
        <v>5</v>
      </c>
      <c r="AQ14" s="301">
        <v>6</v>
      </c>
      <c r="AR14" s="301">
        <v>7</v>
      </c>
      <c r="AS14" s="301">
        <v>8</v>
      </c>
      <c r="AT14" s="301">
        <v>9</v>
      </c>
      <c r="AU14" s="301">
        <v>10</v>
      </c>
      <c r="AV14" s="301">
        <v>11</v>
      </c>
      <c r="AW14" s="301">
        <v>12</v>
      </c>
      <c r="AX14" s="300">
        <v>1</v>
      </c>
      <c r="AY14" s="301">
        <v>2</v>
      </c>
      <c r="AZ14" s="301">
        <v>3</v>
      </c>
      <c r="BA14" s="301">
        <v>4</v>
      </c>
      <c r="BB14" s="301">
        <v>5</v>
      </c>
      <c r="BC14" s="301">
        <v>6</v>
      </c>
      <c r="BD14" s="301">
        <v>7</v>
      </c>
      <c r="BE14" s="301">
        <v>8</v>
      </c>
      <c r="BF14" s="301">
        <v>9</v>
      </c>
      <c r="BG14" s="301">
        <v>10</v>
      </c>
      <c r="BH14" s="301">
        <v>11</v>
      </c>
      <c r="BI14" s="302">
        <v>12</v>
      </c>
    </row>
    <row r="15" spans="1:61" ht="28.15" customHeight="1">
      <c r="A15" s="11" t="str">
        <f ca="1">IF(AE15&lt;&gt;"OK","",CONCATENATE("SELL",TEXT('Front Page'!$F$33,"000"),"-",SUBSTITUTE(LEFT('Front Page'!C62,9)," ",""),"-",LEFT(D15,2),"-",TEXT(B15,"000")))</f>
        <v>SELLTBD--YR-000</v>
      </c>
      <c r="B15" s="12">
        <v>0</v>
      </c>
      <c r="C15" s="13" t="s">
        <v>160</v>
      </c>
      <c r="D15" s="14" t="str">
        <f>IF(MIN(H15:S15)=0,IF(MAX(H15:S15)=0,"None",IF(AND(MAX(H15:M15,Q15:S15)=0,MIN(N15:P15)&gt;0),"Q3",IF(AND(O15&gt;0,MAX(H15:N15,P15:S15)=0),"Aug","Monthly"))),"YR")</f>
        <v>YR</v>
      </c>
      <c r="E15" s="14" t="str">
        <f>IFERROR(DATE(#REF!,AW15,1),"")</f>
        <v/>
      </c>
      <c r="F15" s="14" t="str">
        <f>IFERROR(DATE(#REF!,AX15+1,1)-1,"")</f>
        <v/>
      </c>
      <c r="G15" s="15" t="str">
        <f>IF(OR(AND(D15="Q3",MIN(N15:P15)&lt;&gt;MAX(N15:P15)),AND(D15="YR",MIN(H15:S15)&lt;&gt;MAX(H15:S15)),D15="Monthly"),"Yes", "No")</f>
        <v>No</v>
      </c>
      <c r="H15" s="231">
        <v>25</v>
      </c>
      <c r="I15" s="220">
        <v>25</v>
      </c>
      <c r="J15" s="220">
        <v>25</v>
      </c>
      <c r="K15" s="220">
        <v>25</v>
      </c>
      <c r="L15" s="220">
        <v>25</v>
      </c>
      <c r="M15" s="220">
        <v>25</v>
      </c>
      <c r="N15" s="220">
        <v>25</v>
      </c>
      <c r="O15" s="220">
        <v>25</v>
      </c>
      <c r="P15" s="220">
        <v>25</v>
      </c>
      <c r="Q15" s="220">
        <v>25</v>
      </c>
      <c r="R15" s="220">
        <v>25</v>
      </c>
      <c r="S15" s="226">
        <v>25</v>
      </c>
      <c r="T15" s="225">
        <v>1</v>
      </c>
      <c r="U15" s="227">
        <v>1</v>
      </c>
      <c r="V15" s="219">
        <v>2</v>
      </c>
      <c r="W15" s="16">
        <v>0</v>
      </c>
      <c r="X15" s="16">
        <v>0</v>
      </c>
      <c r="Y15" s="16">
        <v>0</v>
      </c>
      <c r="Z15" s="281" t="s">
        <v>161</v>
      </c>
      <c r="AA15" s="282">
        <f>IF(SUM(V15:Y15)=0,"",SUM(H15:S15)*T15*SUM(V15:Y15))/1000</f>
        <v>0.6</v>
      </c>
      <c r="AB15" s="282">
        <f>IF(SUM(V15:Y15)=0,"",SUM(H15:S15)*T15*SUM(V15:Y15))/1000</f>
        <v>0.6</v>
      </c>
      <c r="AC15" s="283">
        <f>ROUND(SUM($H15:$S15),0)*T15</f>
        <v>300</v>
      </c>
      <c r="AD15" s="284" t="str">
        <f>IF(AE15&lt;&gt;"OK","Not an offer",D15&amp;" offer for"&amp;IF(IF(D15="Q3",MIN(N15:P15)=MAX(N15:P15),MIN(H15:S15)=MAX(H15:S15))," flat capacity"," capacity variable by month"))</f>
        <v>YR offer for flat capacity</v>
      </c>
      <c r="AE15" s="285" t="str">
        <f>IF(SUM(V15:Y15)&lt;&gt;0,IF(OR(MOD(SUM(H15:Y15),ROUND(SUM(H15:Y15),2))&gt;0,COUNT(H15:U15)&lt;14),"Check that entries are numbers rounded to two decimal points",IF(B15="","Enter Capacity",IF(AH15,"Capacity Price has to span the entire term, no gap years","OK"))),"Not an Offer")</f>
        <v>OK</v>
      </c>
      <c r="AF15" s="104"/>
      <c r="AG15" s="104"/>
      <c r="AH15" s="176"/>
      <c r="AI15" s="176"/>
      <c r="AJ15" s="176"/>
      <c r="AK15" s="176"/>
      <c r="AL15" s="179">
        <f>IF(H15&lt;&gt;0,AL$14,"")</f>
        <v>1</v>
      </c>
      <c r="AM15" s="176">
        <f t="shared" ref="AM15:AW15" si="0">IF(I15&lt;&gt;0,MIN(AL15,AM$14),AL15)</f>
        <v>1</v>
      </c>
      <c r="AN15" s="176">
        <f t="shared" si="0"/>
        <v>1</v>
      </c>
      <c r="AO15" s="176">
        <f t="shared" si="0"/>
        <v>1</v>
      </c>
      <c r="AP15" s="176">
        <f t="shared" si="0"/>
        <v>1</v>
      </c>
      <c r="AQ15" s="176">
        <f t="shared" si="0"/>
        <v>1</v>
      </c>
      <c r="AR15" s="176">
        <f t="shared" si="0"/>
        <v>1</v>
      </c>
      <c r="AS15" s="176">
        <f t="shared" si="0"/>
        <v>1</v>
      </c>
      <c r="AT15" s="176">
        <f t="shared" si="0"/>
        <v>1</v>
      </c>
      <c r="AU15" s="176">
        <f t="shared" si="0"/>
        <v>1</v>
      </c>
      <c r="AV15" s="176">
        <f t="shared" si="0"/>
        <v>1</v>
      </c>
      <c r="AW15" s="180">
        <f t="shared" si="0"/>
        <v>1</v>
      </c>
      <c r="AX15" s="181">
        <f t="shared" ref="AX15:BH15" si="1">IF(H15&lt;&gt;0,MAX(AY15,AX$14),AY15)</f>
        <v>12</v>
      </c>
      <c r="AY15" s="176">
        <f t="shared" si="1"/>
        <v>12</v>
      </c>
      <c r="AZ15" s="176">
        <f t="shared" si="1"/>
        <v>12</v>
      </c>
      <c r="BA15" s="176">
        <f t="shared" si="1"/>
        <v>12</v>
      </c>
      <c r="BB15" s="176">
        <f t="shared" si="1"/>
        <v>12</v>
      </c>
      <c r="BC15" s="176">
        <f t="shared" si="1"/>
        <v>12</v>
      </c>
      <c r="BD15" s="176">
        <f t="shared" si="1"/>
        <v>12</v>
      </c>
      <c r="BE15" s="176">
        <f t="shared" si="1"/>
        <v>12</v>
      </c>
      <c r="BF15" s="176">
        <f t="shared" si="1"/>
        <v>12</v>
      </c>
      <c r="BG15" s="176">
        <f t="shared" si="1"/>
        <v>12</v>
      </c>
      <c r="BH15" s="176">
        <f t="shared" si="1"/>
        <v>12</v>
      </c>
      <c r="BI15" s="182">
        <f>IF(S15&lt;&gt;0,BI$14,"")</f>
        <v>12</v>
      </c>
    </row>
    <row r="16" spans="1:61" ht="18.75">
      <c r="A16" s="243" t="s">
        <v>162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90"/>
      <c r="AA16" s="291"/>
      <c r="AB16" s="291"/>
      <c r="AC16" s="291"/>
      <c r="AD16" s="291"/>
      <c r="AE16" s="292"/>
      <c r="AF16" s="104"/>
      <c r="AG16" s="104"/>
      <c r="AH16" s="176"/>
      <c r="AI16" s="176"/>
      <c r="AJ16" s="176"/>
      <c r="AK16" s="199"/>
      <c r="AL16" s="177"/>
      <c r="AM16" s="183"/>
      <c r="AN16" s="183"/>
      <c r="AO16" s="184"/>
      <c r="AP16" s="184"/>
      <c r="AT16" s="185"/>
      <c r="AW16" s="186"/>
      <c r="AX16" s="178"/>
      <c r="AY16" s="183"/>
      <c r="AZ16" s="183"/>
      <c r="BA16" s="184"/>
      <c r="BB16" s="184"/>
      <c r="BF16" s="185"/>
      <c r="BI16" s="182"/>
    </row>
    <row r="17" spans="1:61" ht="27.6" customHeight="1">
      <c r="A17" s="3" t="str">
        <f>IF(AE17&lt;&gt;"OK","",CONCATENATE("SELL",TEXT('Front Page'!$F$33,"000"),"-",SUBSTITUTE('Front Page'!$R$63," ",""),"-",LEFT(D17,2),"-",TEXT(B17,"000")))</f>
        <v/>
      </c>
      <c r="B17" s="4" t="str">
        <f>IF(E17="","",1)</f>
        <v/>
      </c>
      <c r="C17" s="5"/>
      <c r="D17" s="17" t="str">
        <f>IF(MIN(H17:S17)=0,IF(MAX(H17:S17)=0,"None",IF(AND(MAX(H17:M17,Q17:S17)=0,MIN(N17:P17)&gt;0),"Q3",IF(AND(O17&gt;0,MAX(H17:N17,P17:S17)=0),"Aug","Monthly"))),"YR")</f>
        <v>None</v>
      </c>
      <c r="E17" s="17" t="str">
        <f t="shared" ref="E17:E48" si="2">IFERROR(DATE($AI$7,AW17,1),"")</f>
        <v/>
      </c>
      <c r="F17" s="17" t="str">
        <f t="shared" ref="F17:F48" si="3">IFERROR(DATE($AI$7,AX17+1,1)-1,"")</f>
        <v/>
      </c>
      <c r="G17" s="232" t="str">
        <f t="shared" ref="G17:G18" si="4">IF(OR(AND(D17="Q3",MIN(N17:P17)&lt;&gt;MAX(N17:P17)),AND(D17="YR",MIN(H17:S17)&lt;&gt;MAX(H17:S17)),D17="Monthly"),"Yes", "No")</f>
        <v>No</v>
      </c>
      <c r="H17" s="223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3">
        <v>0</v>
      </c>
      <c r="Q17" s="223">
        <v>0</v>
      </c>
      <c r="R17" s="223">
        <v>0</v>
      </c>
      <c r="S17" s="223">
        <v>0</v>
      </c>
      <c r="T17" s="276">
        <v>1</v>
      </c>
      <c r="U17" s="276">
        <v>1</v>
      </c>
      <c r="V17" s="221">
        <v>0</v>
      </c>
      <c r="W17" s="221">
        <v>0</v>
      </c>
      <c r="X17" s="273">
        <v>0</v>
      </c>
      <c r="Y17" s="273">
        <v>0</v>
      </c>
      <c r="Z17" s="286"/>
      <c r="AA17" s="287" t="str">
        <f t="shared" ref="AA17:AA66" si="5">IF(SUM(V17:Y17)=0,"",SUM(H17:S17)*T17*SUM(V17:Y17)/1000)</f>
        <v/>
      </c>
      <c r="AB17" s="287" t="str">
        <f t="shared" ref="AB17:AB66" si="6">IF(SUM(V17:Y17)=0,"",SUM(H17:S17)*T17*SUM(V17:Y17)/1000)</f>
        <v/>
      </c>
      <c r="AC17" s="288">
        <f>ROUND(SUM($H17:$S17),0)</f>
        <v>0</v>
      </c>
      <c r="AD17" s="10" t="str">
        <f>IF(AE17&lt;&gt;"OK","Not an offer",D17&amp;" offer for"&amp;IF(IF(D17="Q3",MIN(N17:P17)=MAX(N17:P17),MIN(H17:S17)=MAX(H17:S17))," flat capacity"," capacity variable by month"))</f>
        <v>Not an offer</v>
      </c>
      <c r="AE17" s="289" t="str">
        <f>IF(V17+W17&gt;0,IF(OR(MOD(ROUND(SUM(H17:Y17),10),ROUND(SUM(H17:Y17),2))&gt;0,COUNT(H17:U17)&lt;14),"Check that entries are numbers rounded to two decimal points",IF(B17="","Enter Capacity","OK")),"Not an Offer")</f>
        <v>Not an Offer</v>
      </c>
      <c r="AF17" s="105"/>
      <c r="AG17" s="176">
        <v>1</v>
      </c>
      <c r="AH17" s="176"/>
      <c r="AI17" s="176">
        <f>IF(B17&lt;&gt;"",IF(AE17&lt;&gt;"OK",1,0),IF(AE17="Not an Offer",0,1))</f>
        <v>0</v>
      </c>
      <c r="AJ17" s="176">
        <f>IF(AE17="OK",IF(ROW(B17)-16=B17,0,1),0)</f>
        <v>0</v>
      </c>
      <c r="AK17" s="199"/>
      <c r="AL17" s="179" t="str">
        <f t="shared" ref="AL17:AL48" si="7">IF(H17&lt;&gt;0,AL$14,"")</f>
        <v/>
      </c>
      <c r="AM17" s="176" t="str">
        <f t="shared" ref="AM17:AM48" si="8">IF(I17&lt;&gt;0,MIN(AL17,AM$14),AL17)</f>
        <v/>
      </c>
      <c r="AN17" s="176" t="str">
        <f t="shared" ref="AN17:AN48" si="9">IF(J17&lt;&gt;0,MIN(AM17,AN$14),AM17)</f>
        <v/>
      </c>
      <c r="AO17" s="176" t="str">
        <f t="shared" ref="AO17:AO48" si="10">IF(K17&lt;&gt;0,MIN(AN17,AO$14),AN17)</f>
        <v/>
      </c>
      <c r="AP17" s="176" t="str">
        <f t="shared" ref="AP17:AP48" si="11">IF(L17&lt;&gt;0,MIN(AO17,AP$14),AO17)</f>
        <v/>
      </c>
      <c r="AQ17" s="176" t="str">
        <f t="shared" ref="AQ17:AQ48" si="12">IF(M17&lt;&gt;0,MIN(AP17,AQ$14),AP17)</f>
        <v/>
      </c>
      <c r="AR17" s="176" t="str">
        <f t="shared" ref="AR17:AR48" si="13">IF(N17&lt;&gt;0,MIN(AQ17,AR$14),AQ17)</f>
        <v/>
      </c>
      <c r="AS17" s="176" t="str">
        <f t="shared" ref="AS17:AS48" si="14">IF(O17&lt;&gt;0,MIN(AR17,AS$14),AR17)</f>
        <v/>
      </c>
      <c r="AT17" s="176" t="str">
        <f t="shared" ref="AT17:AT48" si="15">IF(P17&lt;&gt;0,MIN(AS17,AT$14),AS17)</f>
        <v/>
      </c>
      <c r="AU17" s="176" t="str">
        <f t="shared" ref="AU17:AU48" si="16">IF(Q17&lt;&gt;0,MIN(AT17,AU$14),AT17)</f>
        <v/>
      </c>
      <c r="AV17" s="176" t="str">
        <f t="shared" ref="AV17:AV48" si="17">IF(R17&lt;&gt;0,MIN(AU17,AV$14),AU17)</f>
        <v/>
      </c>
      <c r="AW17" s="180" t="str">
        <f t="shared" ref="AW17:AW48" si="18">IF(S17&lt;&gt;0,MIN(AV17,AW$14),AV17)</f>
        <v/>
      </c>
      <c r="AX17" s="181" t="str">
        <f t="shared" ref="AX17:AX48" si="19">IF(H17&lt;&gt;0,MAX(AY17,AX$14),AY17)</f>
        <v/>
      </c>
      <c r="AY17" s="176" t="str">
        <f t="shared" ref="AY17:AY48" si="20">IF(I17&lt;&gt;0,MAX(AZ17,AY$14),AZ17)</f>
        <v/>
      </c>
      <c r="AZ17" s="176" t="str">
        <f t="shared" ref="AZ17:AZ48" si="21">IF(J17&lt;&gt;0,MAX(BA17,AZ$14),BA17)</f>
        <v/>
      </c>
      <c r="BA17" s="176" t="str">
        <f t="shared" ref="BA17:BA48" si="22">IF(K17&lt;&gt;0,MAX(BB17,BA$14),BB17)</f>
        <v/>
      </c>
      <c r="BB17" s="176" t="str">
        <f t="shared" ref="BB17:BB48" si="23">IF(L17&lt;&gt;0,MAX(BC17,BB$14),BC17)</f>
        <v/>
      </c>
      <c r="BC17" s="176" t="str">
        <f t="shared" ref="BC17:BC48" si="24">IF(M17&lt;&gt;0,MAX(BD17,BC$14),BD17)</f>
        <v/>
      </c>
      <c r="BD17" s="176" t="str">
        <f t="shared" ref="BD17:BD48" si="25">IF(N17&lt;&gt;0,MAX(BE17,BD$14),BE17)</f>
        <v/>
      </c>
      <c r="BE17" s="176" t="str">
        <f t="shared" ref="BE17:BE48" si="26">IF(O17&lt;&gt;0,MAX(BF17,BE$14),BF17)</f>
        <v/>
      </c>
      <c r="BF17" s="176" t="str">
        <f t="shared" ref="BF17:BF48" si="27">IF(P17&lt;&gt;0,MAX(BG17,BF$14),BG17)</f>
        <v/>
      </c>
      <c r="BG17" s="176" t="str">
        <f t="shared" ref="BG17:BG48" si="28">IF(Q17&lt;&gt;0,MAX(BH17,BG$14),BH17)</f>
        <v/>
      </c>
      <c r="BH17" s="176" t="str">
        <f t="shared" ref="BH17:BH48" si="29">IF(R17&lt;&gt;0,MAX(BI17,BH$14),BI17)</f>
        <v/>
      </c>
      <c r="BI17" s="182" t="str">
        <f t="shared" ref="BI17:BI48" si="30">IF(S17&lt;&gt;0,BI$14,"")</f>
        <v/>
      </c>
    </row>
    <row r="18" spans="1:61" ht="24" customHeight="1">
      <c r="A18" s="3" t="str">
        <f>IF(AE18&lt;&gt;"OK","",CONCATENATE("SELL",TEXT('Front Page'!$F$33,"000"),"-",SUBSTITUTE('Front Page'!$R$63," ",""),"-",LEFT(D18,2),"-",TEXT(B18,"000")))</f>
        <v/>
      </c>
      <c r="B18" s="4" t="str">
        <f>IFERROR(IF(E18="","",MAX(B$17:B17)+1),"")</f>
        <v/>
      </c>
      <c r="C18" s="5"/>
      <c r="D18" s="17" t="str">
        <f t="shared" ref="D18" si="31">IF(MIN(H18:S18)=0,IF(MAX(H18:S18)=0,"None",IF(AND(MAX(H18:M18,Q18:S18)=0,MIN(N18:P18)&gt;0),"Q3",IF(AND(O18&gt;0,MAX(H18:N18,P18:S18)=0),"Aug","Monthly"))),"YR")</f>
        <v>None</v>
      </c>
      <c r="E18" s="17" t="str">
        <f t="shared" si="2"/>
        <v/>
      </c>
      <c r="F18" s="17" t="str">
        <f t="shared" si="3"/>
        <v/>
      </c>
      <c r="G18" s="232" t="str">
        <f t="shared" si="4"/>
        <v>No</v>
      </c>
      <c r="H18" s="223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3">
        <v>0</v>
      </c>
      <c r="Q18" s="223">
        <v>0</v>
      </c>
      <c r="R18" s="223">
        <v>0</v>
      </c>
      <c r="S18" s="223">
        <v>0</v>
      </c>
      <c r="T18" s="276">
        <v>1</v>
      </c>
      <c r="U18" s="276">
        <v>1</v>
      </c>
      <c r="V18" s="221">
        <v>0</v>
      </c>
      <c r="W18" s="221">
        <v>0</v>
      </c>
      <c r="X18" s="273">
        <v>0</v>
      </c>
      <c r="Y18" s="273">
        <v>0</v>
      </c>
      <c r="Z18" s="224"/>
      <c r="AA18" s="7" t="str">
        <f t="shared" si="5"/>
        <v/>
      </c>
      <c r="AB18" s="7" t="str">
        <f t="shared" si="6"/>
        <v/>
      </c>
      <c r="AC18" s="288">
        <f t="shared" ref="AC18:AC66" si="32">ROUND(SUM($H18:$S18),0)</f>
        <v>0</v>
      </c>
      <c r="AD18" s="10" t="str">
        <f t="shared" ref="AD18:AD66" si="33">IF(AE18&lt;&gt;"OK","Not an offer",D18&amp;" offer for"&amp;IF(IF(D18="Q3",MIN(N18:P18)=MAX(N18:P18),MIN(H18:S18)=MAX(H18:S18))," flat capacity"," capacity variable by month"))</f>
        <v>Not an offer</v>
      </c>
      <c r="AE18" s="289" t="str">
        <f t="shared" ref="AE18:AE66" si="34">IF(V18+W18&gt;0,IF(OR(MOD(ROUND(SUM(H18:Y18),10),ROUND(SUM(H18:Y18),2))&gt;0,COUNT(H18:U18)&lt;14),"Check that entries are numbers rounded to two decimal points",IF(B18="","Enter Capacity","OK")),"Not an Offer")</f>
        <v>Not an Offer</v>
      </c>
      <c r="AF18" s="105"/>
      <c r="AG18" s="176">
        <v>2</v>
      </c>
      <c r="AH18" s="176"/>
      <c r="AI18" s="176">
        <f t="shared" ref="AI18:AI66" si="35">IF(B18&lt;&gt;"",IF(AE18&lt;&gt;"OK",1,0),IF(AE18="Not an Offer",0,1))</f>
        <v>0</v>
      </c>
      <c r="AJ18" s="176">
        <f t="shared" ref="AJ18:AJ66" si="36">IF(AE18="OK",IF(ROW(B18)-16=B18,0,1),0)</f>
        <v>0</v>
      </c>
      <c r="AK18" s="199"/>
      <c r="AL18" s="179" t="str">
        <f t="shared" si="7"/>
        <v/>
      </c>
      <c r="AM18" s="176" t="str">
        <f t="shared" si="8"/>
        <v/>
      </c>
      <c r="AN18" s="176" t="str">
        <f t="shared" si="9"/>
        <v/>
      </c>
      <c r="AO18" s="176" t="str">
        <f t="shared" si="10"/>
        <v/>
      </c>
      <c r="AP18" s="176" t="str">
        <f t="shared" si="11"/>
        <v/>
      </c>
      <c r="AQ18" s="176" t="str">
        <f t="shared" si="12"/>
        <v/>
      </c>
      <c r="AR18" s="176" t="str">
        <f t="shared" si="13"/>
        <v/>
      </c>
      <c r="AS18" s="176" t="str">
        <f t="shared" si="14"/>
        <v/>
      </c>
      <c r="AT18" s="176" t="str">
        <f t="shared" si="15"/>
        <v/>
      </c>
      <c r="AU18" s="176" t="str">
        <f t="shared" si="16"/>
        <v/>
      </c>
      <c r="AV18" s="176" t="str">
        <f t="shared" si="17"/>
        <v/>
      </c>
      <c r="AW18" s="180" t="str">
        <f t="shared" si="18"/>
        <v/>
      </c>
      <c r="AX18" s="181" t="str">
        <f t="shared" si="19"/>
        <v/>
      </c>
      <c r="AY18" s="176" t="str">
        <f t="shared" si="20"/>
        <v/>
      </c>
      <c r="AZ18" s="176" t="str">
        <f t="shared" si="21"/>
        <v/>
      </c>
      <c r="BA18" s="176" t="str">
        <f t="shared" si="22"/>
        <v/>
      </c>
      <c r="BB18" s="176" t="str">
        <f t="shared" si="23"/>
        <v/>
      </c>
      <c r="BC18" s="176" t="str">
        <f t="shared" si="24"/>
        <v/>
      </c>
      <c r="BD18" s="176" t="str">
        <f t="shared" si="25"/>
        <v/>
      </c>
      <c r="BE18" s="176" t="str">
        <f t="shared" si="26"/>
        <v/>
      </c>
      <c r="BF18" s="176" t="str">
        <f t="shared" si="27"/>
        <v/>
      </c>
      <c r="BG18" s="176" t="str">
        <f t="shared" si="28"/>
        <v/>
      </c>
      <c r="BH18" s="176" t="str">
        <f t="shared" si="29"/>
        <v/>
      </c>
      <c r="BI18" s="182" t="str">
        <f t="shared" si="30"/>
        <v/>
      </c>
    </row>
    <row r="19" spans="1:61" ht="24" customHeight="1">
      <c r="A19" s="3" t="str">
        <f>IF(AE19&lt;&gt;"OK","",CONCATENATE("SELL",TEXT('Front Page'!$F$33,"000"),"-",SUBSTITUTE('Front Page'!$R$63," ",""),"-",LEFT(D19,2),"-",TEXT(B19,"000")))</f>
        <v/>
      </c>
      <c r="B19" s="4" t="str">
        <f>IFERROR(IF(E19="","",MAX(B$17:B18)+1),"")</f>
        <v/>
      </c>
      <c r="C19" s="5"/>
      <c r="D19" s="17" t="str">
        <f t="shared" ref="D19:D66" si="37">IF(MIN(H19:S19)=0,IF(MAX(H19:S19)=0,"None",IF(AND(MAX(H19:M19,Q19:S19)=0,MIN(N19:P19)&gt;0),"Q3",IF(AND(O19&gt;0,MAX(H19:N19,P19:S19)=0),"Aug","Monthly"))),"YR")</f>
        <v>None</v>
      </c>
      <c r="E19" s="17" t="str">
        <f t="shared" si="2"/>
        <v/>
      </c>
      <c r="F19" s="17" t="str">
        <f t="shared" si="3"/>
        <v/>
      </c>
      <c r="G19" s="232" t="str">
        <f t="shared" ref="G19:G66" si="38">IF(OR(AND(D19="Q3",MIN(N19:P19)&lt;&gt;MAX(N19:P19)),AND(D19="YR",MIN(H19:S19)&lt;&gt;MAX(H19:S19)),D19="Monthly"),"Yes", "No")</f>
        <v>No</v>
      </c>
      <c r="H19" s="223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3">
        <v>0</v>
      </c>
      <c r="Q19" s="223">
        <v>0</v>
      </c>
      <c r="R19" s="223">
        <v>0</v>
      </c>
      <c r="S19" s="223">
        <v>0</v>
      </c>
      <c r="T19" s="276">
        <v>1</v>
      </c>
      <c r="U19" s="276">
        <v>1</v>
      </c>
      <c r="V19" s="221">
        <v>0</v>
      </c>
      <c r="W19" s="221">
        <v>0</v>
      </c>
      <c r="X19" s="273">
        <v>0</v>
      </c>
      <c r="Y19" s="273">
        <v>0</v>
      </c>
      <c r="Z19" s="224"/>
      <c r="AA19" s="7" t="str">
        <f t="shared" si="5"/>
        <v/>
      </c>
      <c r="AB19" s="7" t="str">
        <f t="shared" si="6"/>
        <v/>
      </c>
      <c r="AC19" s="288">
        <f t="shared" si="32"/>
        <v>0</v>
      </c>
      <c r="AD19" s="10" t="str">
        <f t="shared" si="33"/>
        <v>Not an offer</v>
      </c>
      <c r="AE19" s="289" t="str">
        <f t="shared" si="34"/>
        <v>Not an Offer</v>
      </c>
      <c r="AF19" s="105"/>
      <c r="AG19" s="176">
        <v>3</v>
      </c>
      <c r="AH19" s="176"/>
      <c r="AI19" s="176">
        <f t="shared" si="35"/>
        <v>0</v>
      </c>
      <c r="AJ19" s="176">
        <f t="shared" si="36"/>
        <v>0</v>
      </c>
      <c r="AK19" s="176"/>
      <c r="AL19" s="179" t="str">
        <f t="shared" si="7"/>
        <v/>
      </c>
      <c r="AM19" s="176" t="str">
        <f t="shared" si="8"/>
        <v/>
      </c>
      <c r="AN19" s="176" t="str">
        <f t="shared" si="9"/>
        <v/>
      </c>
      <c r="AO19" s="176" t="str">
        <f t="shared" si="10"/>
        <v/>
      </c>
      <c r="AP19" s="176" t="str">
        <f t="shared" si="11"/>
        <v/>
      </c>
      <c r="AQ19" s="176" t="str">
        <f t="shared" si="12"/>
        <v/>
      </c>
      <c r="AR19" s="176" t="str">
        <f t="shared" si="13"/>
        <v/>
      </c>
      <c r="AS19" s="176" t="str">
        <f t="shared" si="14"/>
        <v/>
      </c>
      <c r="AT19" s="176" t="str">
        <f t="shared" si="15"/>
        <v/>
      </c>
      <c r="AU19" s="176" t="str">
        <f t="shared" si="16"/>
        <v/>
      </c>
      <c r="AV19" s="176" t="str">
        <f t="shared" si="17"/>
        <v/>
      </c>
      <c r="AW19" s="180" t="str">
        <f t="shared" si="18"/>
        <v/>
      </c>
      <c r="AX19" s="181" t="str">
        <f t="shared" si="19"/>
        <v/>
      </c>
      <c r="AY19" s="176" t="str">
        <f t="shared" si="20"/>
        <v/>
      </c>
      <c r="AZ19" s="176" t="str">
        <f t="shared" si="21"/>
        <v/>
      </c>
      <c r="BA19" s="176" t="str">
        <f t="shared" si="22"/>
        <v/>
      </c>
      <c r="BB19" s="176" t="str">
        <f t="shared" si="23"/>
        <v/>
      </c>
      <c r="BC19" s="176" t="str">
        <f t="shared" si="24"/>
        <v/>
      </c>
      <c r="BD19" s="176" t="str">
        <f t="shared" si="25"/>
        <v/>
      </c>
      <c r="BE19" s="176" t="str">
        <f t="shared" si="26"/>
        <v/>
      </c>
      <c r="BF19" s="176" t="str">
        <f t="shared" si="27"/>
        <v/>
      </c>
      <c r="BG19" s="176" t="str">
        <f t="shared" si="28"/>
        <v/>
      </c>
      <c r="BH19" s="176" t="str">
        <f t="shared" si="29"/>
        <v/>
      </c>
      <c r="BI19" s="182" t="str">
        <f t="shared" si="30"/>
        <v/>
      </c>
    </row>
    <row r="20" spans="1:61" ht="24" customHeight="1">
      <c r="A20" s="3" t="str">
        <f>IF(AE20&lt;&gt;"OK","",CONCATENATE("SELL",TEXT('Front Page'!$F$33,"000"),"-",SUBSTITUTE('Front Page'!$R$63," ",""),"-",LEFT(D20,2),"-",TEXT(B20,"000")))</f>
        <v/>
      </c>
      <c r="B20" s="4" t="str">
        <f>IFERROR(IF(E20="","",MAX(B$17:B19)+1),"")</f>
        <v/>
      </c>
      <c r="C20" s="5"/>
      <c r="D20" s="17" t="str">
        <f t="shared" si="37"/>
        <v>None</v>
      </c>
      <c r="E20" s="17" t="str">
        <f t="shared" si="2"/>
        <v/>
      </c>
      <c r="F20" s="17" t="str">
        <f t="shared" si="3"/>
        <v/>
      </c>
      <c r="G20" s="232" t="str">
        <f t="shared" si="38"/>
        <v>No</v>
      </c>
      <c r="H20" s="223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3">
        <v>0</v>
      </c>
      <c r="Q20" s="223">
        <v>0</v>
      </c>
      <c r="R20" s="223">
        <v>0</v>
      </c>
      <c r="S20" s="223">
        <v>0</v>
      </c>
      <c r="T20" s="276">
        <v>1</v>
      </c>
      <c r="U20" s="276">
        <v>1</v>
      </c>
      <c r="V20" s="221">
        <v>0</v>
      </c>
      <c r="W20" s="221">
        <v>0</v>
      </c>
      <c r="X20" s="273">
        <v>0</v>
      </c>
      <c r="Y20" s="273">
        <v>0</v>
      </c>
      <c r="Z20" s="224"/>
      <c r="AA20" s="7" t="str">
        <f t="shared" si="5"/>
        <v/>
      </c>
      <c r="AB20" s="7" t="str">
        <f t="shared" si="6"/>
        <v/>
      </c>
      <c r="AC20" s="288">
        <f t="shared" si="32"/>
        <v>0</v>
      </c>
      <c r="AD20" s="10" t="str">
        <f t="shared" si="33"/>
        <v>Not an offer</v>
      </c>
      <c r="AE20" s="289" t="str">
        <f t="shared" si="34"/>
        <v>Not an Offer</v>
      </c>
      <c r="AF20" s="105"/>
      <c r="AG20" s="176">
        <v>4</v>
      </c>
      <c r="AH20" s="176"/>
      <c r="AI20" s="176">
        <f t="shared" si="35"/>
        <v>0</v>
      </c>
      <c r="AJ20" s="176">
        <f t="shared" si="36"/>
        <v>0</v>
      </c>
      <c r="AK20" s="176"/>
      <c r="AL20" s="179" t="str">
        <f t="shared" si="7"/>
        <v/>
      </c>
      <c r="AM20" s="176" t="str">
        <f t="shared" si="8"/>
        <v/>
      </c>
      <c r="AN20" s="176" t="str">
        <f t="shared" si="9"/>
        <v/>
      </c>
      <c r="AO20" s="176" t="str">
        <f t="shared" si="10"/>
        <v/>
      </c>
      <c r="AP20" s="176" t="str">
        <f t="shared" si="11"/>
        <v/>
      </c>
      <c r="AQ20" s="176" t="str">
        <f t="shared" si="12"/>
        <v/>
      </c>
      <c r="AR20" s="176" t="str">
        <f t="shared" si="13"/>
        <v/>
      </c>
      <c r="AS20" s="176" t="str">
        <f t="shared" si="14"/>
        <v/>
      </c>
      <c r="AT20" s="176" t="str">
        <f t="shared" si="15"/>
        <v/>
      </c>
      <c r="AU20" s="176" t="str">
        <f t="shared" si="16"/>
        <v/>
      </c>
      <c r="AV20" s="176" t="str">
        <f t="shared" si="17"/>
        <v/>
      </c>
      <c r="AW20" s="180" t="str">
        <f t="shared" si="18"/>
        <v/>
      </c>
      <c r="AX20" s="181" t="str">
        <f t="shared" si="19"/>
        <v/>
      </c>
      <c r="AY20" s="176" t="str">
        <f t="shared" si="20"/>
        <v/>
      </c>
      <c r="AZ20" s="176" t="str">
        <f t="shared" si="21"/>
        <v/>
      </c>
      <c r="BA20" s="176" t="str">
        <f t="shared" si="22"/>
        <v/>
      </c>
      <c r="BB20" s="176" t="str">
        <f t="shared" si="23"/>
        <v/>
      </c>
      <c r="BC20" s="176" t="str">
        <f t="shared" si="24"/>
        <v/>
      </c>
      <c r="BD20" s="176" t="str">
        <f t="shared" si="25"/>
        <v/>
      </c>
      <c r="BE20" s="176" t="str">
        <f t="shared" si="26"/>
        <v/>
      </c>
      <c r="BF20" s="176" t="str">
        <f t="shared" si="27"/>
        <v/>
      </c>
      <c r="BG20" s="176" t="str">
        <f t="shared" si="28"/>
        <v/>
      </c>
      <c r="BH20" s="176" t="str">
        <f t="shared" si="29"/>
        <v/>
      </c>
      <c r="BI20" s="182" t="str">
        <f t="shared" si="30"/>
        <v/>
      </c>
    </row>
    <row r="21" spans="1:61" ht="24" customHeight="1">
      <c r="A21" s="3" t="str">
        <f>IF(AE21&lt;&gt;"OK","",CONCATENATE("SELL",TEXT('Front Page'!$F$33,"000"),"-",SUBSTITUTE('Front Page'!$R$63," ",""),"-",LEFT(D21,2),"-",TEXT(B21,"000")))</f>
        <v/>
      </c>
      <c r="B21" s="4" t="str">
        <f>IFERROR(IF(E21="","",MAX(B$17:B20)+1),"")</f>
        <v/>
      </c>
      <c r="C21" s="5"/>
      <c r="D21" s="17" t="str">
        <f t="shared" ref="D21:D34" si="39">IF(MIN(H21:S21)=0,IF(MAX(H21:S21)=0,"None",IF(AND(MAX(H21:M21,Q21:S21)=0,MIN(N21:P21)&gt;0),"Q3",IF(AND(O21&gt;0,MAX(H21:N21,P21:S21)=0),"Aug","Monthly"))),"YR")</f>
        <v>None</v>
      </c>
      <c r="E21" s="17" t="str">
        <f t="shared" si="2"/>
        <v/>
      </c>
      <c r="F21" s="17" t="str">
        <f t="shared" si="3"/>
        <v/>
      </c>
      <c r="G21" s="232" t="str">
        <f t="shared" ref="G21:G34" si="40">IF(OR(AND(D21="Q3",MIN(N21:P21)&lt;&gt;MAX(N21:P21)),AND(D21="YR",MIN(H21:S21)&lt;&gt;MAX(H21:S21)),D21="Monthly"),"Yes", "No")</f>
        <v>No</v>
      </c>
      <c r="H21" s="223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3">
        <v>0</v>
      </c>
      <c r="Q21" s="223">
        <v>0</v>
      </c>
      <c r="R21" s="223">
        <v>0</v>
      </c>
      <c r="S21" s="223">
        <v>0</v>
      </c>
      <c r="T21" s="276">
        <v>1</v>
      </c>
      <c r="U21" s="276">
        <v>1</v>
      </c>
      <c r="V21" s="221">
        <v>0</v>
      </c>
      <c r="W21" s="221">
        <v>0</v>
      </c>
      <c r="X21" s="273">
        <v>0</v>
      </c>
      <c r="Y21" s="273">
        <v>0</v>
      </c>
      <c r="Z21" s="224"/>
      <c r="AA21" s="7" t="str">
        <f t="shared" si="5"/>
        <v/>
      </c>
      <c r="AB21" s="7" t="str">
        <f t="shared" si="6"/>
        <v/>
      </c>
      <c r="AC21" s="288">
        <f t="shared" si="32"/>
        <v>0</v>
      </c>
      <c r="AD21" s="10" t="str">
        <f t="shared" si="33"/>
        <v>Not an offer</v>
      </c>
      <c r="AE21" s="289" t="str">
        <f t="shared" si="34"/>
        <v>Not an Offer</v>
      </c>
      <c r="AF21" s="105"/>
      <c r="AG21" s="176">
        <v>5</v>
      </c>
      <c r="AH21" s="176"/>
      <c r="AI21" s="176">
        <f t="shared" si="35"/>
        <v>0</v>
      </c>
      <c r="AJ21" s="176">
        <f t="shared" si="36"/>
        <v>0</v>
      </c>
      <c r="AK21" s="176"/>
      <c r="AL21" s="179" t="str">
        <f t="shared" si="7"/>
        <v/>
      </c>
      <c r="AM21" s="176" t="str">
        <f t="shared" si="8"/>
        <v/>
      </c>
      <c r="AN21" s="176" t="str">
        <f t="shared" si="9"/>
        <v/>
      </c>
      <c r="AO21" s="176" t="str">
        <f t="shared" si="10"/>
        <v/>
      </c>
      <c r="AP21" s="176" t="str">
        <f t="shared" si="11"/>
        <v/>
      </c>
      <c r="AQ21" s="176" t="str">
        <f t="shared" si="12"/>
        <v/>
      </c>
      <c r="AR21" s="176" t="str">
        <f t="shared" si="13"/>
        <v/>
      </c>
      <c r="AS21" s="176" t="str">
        <f t="shared" si="14"/>
        <v/>
      </c>
      <c r="AT21" s="176" t="str">
        <f t="shared" si="15"/>
        <v/>
      </c>
      <c r="AU21" s="176" t="str">
        <f t="shared" si="16"/>
        <v/>
      </c>
      <c r="AV21" s="176" t="str">
        <f t="shared" si="17"/>
        <v/>
      </c>
      <c r="AW21" s="180" t="str">
        <f t="shared" si="18"/>
        <v/>
      </c>
      <c r="AX21" s="181" t="str">
        <f t="shared" si="19"/>
        <v/>
      </c>
      <c r="AY21" s="176" t="str">
        <f t="shared" si="20"/>
        <v/>
      </c>
      <c r="AZ21" s="176" t="str">
        <f t="shared" si="21"/>
        <v/>
      </c>
      <c r="BA21" s="176" t="str">
        <f t="shared" si="22"/>
        <v/>
      </c>
      <c r="BB21" s="176" t="str">
        <f t="shared" si="23"/>
        <v/>
      </c>
      <c r="BC21" s="176" t="str">
        <f t="shared" si="24"/>
        <v/>
      </c>
      <c r="BD21" s="176" t="str">
        <f t="shared" si="25"/>
        <v/>
      </c>
      <c r="BE21" s="176" t="str">
        <f t="shared" si="26"/>
        <v/>
      </c>
      <c r="BF21" s="176" t="str">
        <f t="shared" si="27"/>
        <v/>
      </c>
      <c r="BG21" s="176" t="str">
        <f t="shared" si="28"/>
        <v/>
      </c>
      <c r="BH21" s="176" t="str">
        <f t="shared" si="29"/>
        <v/>
      </c>
      <c r="BI21" s="182" t="str">
        <f t="shared" si="30"/>
        <v/>
      </c>
    </row>
    <row r="22" spans="1:61" ht="24" customHeight="1">
      <c r="A22" s="3" t="str">
        <f>IF(AE22&lt;&gt;"OK","",CONCATENATE("SELL",TEXT('Front Page'!$F$33,"000"),"-",SUBSTITUTE('Front Page'!$R$63," ",""),"-",LEFT(D22,2),"-",TEXT(B22,"000")))</f>
        <v/>
      </c>
      <c r="B22" s="4" t="str">
        <f>IFERROR(IF(E22="","",MAX(B$17:B21)+1),"")</f>
        <v/>
      </c>
      <c r="C22" s="5"/>
      <c r="D22" s="17" t="str">
        <f t="shared" si="39"/>
        <v>None</v>
      </c>
      <c r="E22" s="17" t="str">
        <f t="shared" si="2"/>
        <v/>
      </c>
      <c r="F22" s="17" t="str">
        <f t="shared" si="3"/>
        <v/>
      </c>
      <c r="G22" s="232" t="str">
        <f t="shared" si="40"/>
        <v>No</v>
      </c>
      <c r="H22" s="223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76">
        <v>1</v>
      </c>
      <c r="U22" s="276">
        <v>1</v>
      </c>
      <c r="V22" s="221">
        <v>0</v>
      </c>
      <c r="W22" s="221">
        <v>0</v>
      </c>
      <c r="X22" s="273">
        <v>0</v>
      </c>
      <c r="Y22" s="273">
        <v>0</v>
      </c>
      <c r="Z22" s="224"/>
      <c r="AA22" s="7" t="str">
        <f t="shared" si="5"/>
        <v/>
      </c>
      <c r="AB22" s="7" t="str">
        <f t="shared" si="6"/>
        <v/>
      </c>
      <c r="AC22" s="288">
        <f t="shared" si="32"/>
        <v>0</v>
      </c>
      <c r="AD22" s="10" t="str">
        <f t="shared" si="33"/>
        <v>Not an offer</v>
      </c>
      <c r="AE22" s="289" t="str">
        <f t="shared" si="34"/>
        <v>Not an Offer</v>
      </c>
      <c r="AF22" s="105"/>
      <c r="AG22" s="176">
        <v>6</v>
      </c>
      <c r="AH22" s="176"/>
      <c r="AI22" s="176">
        <f t="shared" si="35"/>
        <v>0</v>
      </c>
      <c r="AJ22" s="176">
        <f t="shared" si="36"/>
        <v>0</v>
      </c>
      <c r="AK22" s="176"/>
      <c r="AL22" s="179" t="str">
        <f t="shared" si="7"/>
        <v/>
      </c>
      <c r="AM22" s="176" t="str">
        <f t="shared" si="8"/>
        <v/>
      </c>
      <c r="AN22" s="176" t="str">
        <f t="shared" si="9"/>
        <v/>
      </c>
      <c r="AO22" s="176" t="str">
        <f t="shared" si="10"/>
        <v/>
      </c>
      <c r="AP22" s="176" t="str">
        <f t="shared" si="11"/>
        <v/>
      </c>
      <c r="AQ22" s="176" t="str">
        <f t="shared" si="12"/>
        <v/>
      </c>
      <c r="AR22" s="176" t="str">
        <f t="shared" si="13"/>
        <v/>
      </c>
      <c r="AS22" s="176" t="str">
        <f t="shared" si="14"/>
        <v/>
      </c>
      <c r="AT22" s="176" t="str">
        <f t="shared" si="15"/>
        <v/>
      </c>
      <c r="AU22" s="176" t="str">
        <f t="shared" si="16"/>
        <v/>
      </c>
      <c r="AV22" s="176" t="str">
        <f t="shared" si="17"/>
        <v/>
      </c>
      <c r="AW22" s="180" t="str">
        <f t="shared" si="18"/>
        <v/>
      </c>
      <c r="AX22" s="181" t="str">
        <f t="shared" si="19"/>
        <v/>
      </c>
      <c r="AY22" s="176" t="str">
        <f t="shared" si="20"/>
        <v/>
      </c>
      <c r="AZ22" s="176" t="str">
        <f t="shared" si="21"/>
        <v/>
      </c>
      <c r="BA22" s="176" t="str">
        <f t="shared" si="22"/>
        <v/>
      </c>
      <c r="BB22" s="176" t="str">
        <f t="shared" si="23"/>
        <v/>
      </c>
      <c r="BC22" s="176" t="str">
        <f t="shared" si="24"/>
        <v/>
      </c>
      <c r="BD22" s="176" t="str">
        <f t="shared" si="25"/>
        <v/>
      </c>
      <c r="BE22" s="176" t="str">
        <f t="shared" si="26"/>
        <v/>
      </c>
      <c r="BF22" s="176" t="str">
        <f t="shared" si="27"/>
        <v/>
      </c>
      <c r="BG22" s="176" t="str">
        <f t="shared" si="28"/>
        <v/>
      </c>
      <c r="BH22" s="176" t="str">
        <f t="shared" si="29"/>
        <v/>
      </c>
      <c r="BI22" s="182" t="str">
        <f t="shared" si="30"/>
        <v/>
      </c>
    </row>
    <row r="23" spans="1:61" ht="24" customHeight="1">
      <c r="A23" s="3" t="str">
        <f>IF(AE23&lt;&gt;"OK","",CONCATENATE("SELL",TEXT('Front Page'!$F$33,"000"),"-",SUBSTITUTE('Front Page'!$R$63," ",""),"-",LEFT(D23,2),"-",TEXT(B23,"000")))</f>
        <v/>
      </c>
      <c r="B23" s="4" t="str">
        <f>IFERROR(IF(E23="","",MAX(B$17:B22)+1),"")</f>
        <v/>
      </c>
      <c r="C23" s="5"/>
      <c r="D23" s="17" t="str">
        <f t="shared" si="39"/>
        <v>None</v>
      </c>
      <c r="E23" s="17" t="str">
        <f t="shared" si="2"/>
        <v/>
      </c>
      <c r="F23" s="17" t="str">
        <f t="shared" si="3"/>
        <v/>
      </c>
      <c r="G23" s="232" t="str">
        <f t="shared" si="40"/>
        <v>No</v>
      </c>
      <c r="H23" s="223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76">
        <v>1</v>
      </c>
      <c r="U23" s="276">
        <v>1</v>
      </c>
      <c r="V23" s="221">
        <v>0</v>
      </c>
      <c r="W23" s="221">
        <v>0</v>
      </c>
      <c r="X23" s="273">
        <v>0</v>
      </c>
      <c r="Y23" s="274">
        <v>0</v>
      </c>
      <c r="Z23" s="224"/>
      <c r="AA23" s="7" t="str">
        <f t="shared" si="5"/>
        <v/>
      </c>
      <c r="AB23" s="7" t="str">
        <f t="shared" si="6"/>
        <v/>
      </c>
      <c r="AC23" s="288">
        <f t="shared" si="32"/>
        <v>0</v>
      </c>
      <c r="AD23" s="10" t="str">
        <f t="shared" si="33"/>
        <v>Not an offer</v>
      </c>
      <c r="AE23" s="289" t="str">
        <f t="shared" si="34"/>
        <v>Not an Offer</v>
      </c>
      <c r="AF23" s="105"/>
      <c r="AG23" s="176">
        <v>7</v>
      </c>
      <c r="AH23" s="176"/>
      <c r="AI23" s="176">
        <f t="shared" si="35"/>
        <v>0</v>
      </c>
      <c r="AJ23" s="176">
        <f t="shared" si="36"/>
        <v>0</v>
      </c>
      <c r="AK23" s="176"/>
      <c r="AL23" s="179" t="str">
        <f t="shared" si="7"/>
        <v/>
      </c>
      <c r="AM23" s="176" t="str">
        <f t="shared" si="8"/>
        <v/>
      </c>
      <c r="AN23" s="176" t="str">
        <f t="shared" si="9"/>
        <v/>
      </c>
      <c r="AO23" s="176" t="str">
        <f t="shared" si="10"/>
        <v/>
      </c>
      <c r="AP23" s="176" t="str">
        <f t="shared" si="11"/>
        <v/>
      </c>
      <c r="AQ23" s="176" t="str">
        <f t="shared" si="12"/>
        <v/>
      </c>
      <c r="AR23" s="176" t="str">
        <f t="shared" si="13"/>
        <v/>
      </c>
      <c r="AS23" s="176" t="str">
        <f t="shared" si="14"/>
        <v/>
      </c>
      <c r="AT23" s="176" t="str">
        <f t="shared" si="15"/>
        <v/>
      </c>
      <c r="AU23" s="176" t="str">
        <f t="shared" si="16"/>
        <v/>
      </c>
      <c r="AV23" s="176" t="str">
        <f t="shared" si="17"/>
        <v/>
      </c>
      <c r="AW23" s="180" t="str">
        <f t="shared" si="18"/>
        <v/>
      </c>
      <c r="AX23" s="181" t="str">
        <f t="shared" si="19"/>
        <v/>
      </c>
      <c r="AY23" s="176" t="str">
        <f t="shared" si="20"/>
        <v/>
      </c>
      <c r="AZ23" s="176" t="str">
        <f t="shared" si="21"/>
        <v/>
      </c>
      <c r="BA23" s="176" t="str">
        <f t="shared" si="22"/>
        <v/>
      </c>
      <c r="BB23" s="176" t="str">
        <f t="shared" si="23"/>
        <v/>
      </c>
      <c r="BC23" s="176" t="str">
        <f t="shared" si="24"/>
        <v/>
      </c>
      <c r="BD23" s="176" t="str">
        <f t="shared" si="25"/>
        <v/>
      </c>
      <c r="BE23" s="176" t="str">
        <f t="shared" si="26"/>
        <v/>
      </c>
      <c r="BF23" s="176" t="str">
        <f t="shared" si="27"/>
        <v/>
      </c>
      <c r="BG23" s="176" t="str">
        <f t="shared" si="28"/>
        <v/>
      </c>
      <c r="BH23" s="176" t="str">
        <f t="shared" si="29"/>
        <v/>
      </c>
      <c r="BI23" s="182" t="str">
        <f t="shared" si="30"/>
        <v/>
      </c>
    </row>
    <row r="24" spans="1:61" ht="24" customHeight="1">
      <c r="A24" s="3" t="str">
        <f>IF(AE24&lt;&gt;"OK","",CONCATENATE("SELL",TEXT('Front Page'!$F$33,"000"),"-",SUBSTITUTE('Front Page'!$R$63," ",""),"-",LEFT(D24,2),"-",TEXT(B24,"000")))</f>
        <v/>
      </c>
      <c r="B24" s="4" t="str">
        <f>IFERROR(IF(E24="","",MAX(B$17:B23)+1),"")</f>
        <v/>
      </c>
      <c r="C24" s="5"/>
      <c r="D24" s="17" t="str">
        <f t="shared" si="39"/>
        <v>None</v>
      </c>
      <c r="E24" s="17" t="str">
        <f t="shared" si="2"/>
        <v/>
      </c>
      <c r="F24" s="17" t="str">
        <f t="shared" si="3"/>
        <v/>
      </c>
      <c r="G24" s="232" t="str">
        <f t="shared" si="40"/>
        <v>No</v>
      </c>
      <c r="H24" s="223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76">
        <v>1</v>
      </c>
      <c r="U24" s="276">
        <v>1</v>
      </c>
      <c r="V24" s="221">
        <v>0</v>
      </c>
      <c r="W24" s="221">
        <v>0</v>
      </c>
      <c r="X24" s="273">
        <v>0</v>
      </c>
      <c r="Y24" s="274">
        <v>0</v>
      </c>
      <c r="Z24" s="224"/>
      <c r="AA24" s="7" t="str">
        <f t="shared" si="5"/>
        <v/>
      </c>
      <c r="AB24" s="7" t="str">
        <f t="shared" si="6"/>
        <v/>
      </c>
      <c r="AC24" s="288">
        <f t="shared" si="32"/>
        <v>0</v>
      </c>
      <c r="AD24" s="10" t="str">
        <f t="shared" si="33"/>
        <v>Not an offer</v>
      </c>
      <c r="AE24" s="289" t="str">
        <f t="shared" si="34"/>
        <v>Not an Offer</v>
      </c>
      <c r="AF24" s="105"/>
      <c r="AG24" s="176">
        <v>8</v>
      </c>
      <c r="AH24" s="176"/>
      <c r="AI24" s="176">
        <f t="shared" si="35"/>
        <v>0</v>
      </c>
      <c r="AJ24" s="176">
        <f t="shared" si="36"/>
        <v>0</v>
      </c>
      <c r="AK24" s="176"/>
      <c r="AL24" s="179" t="str">
        <f t="shared" si="7"/>
        <v/>
      </c>
      <c r="AM24" s="176" t="str">
        <f t="shared" si="8"/>
        <v/>
      </c>
      <c r="AN24" s="176" t="str">
        <f t="shared" si="9"/>
        <v/>
      </c>
      <c r="AO24" s="176" t="str">
        <f t="shared" si="10"/>
        <v/>
      </c>
      <c r="AP24" s="176" t="str">
        <f t="shared" si="11"/>
        <v/>
      </c>
      <c r="AQ24" s="176" t="str">
        <f t="shared" si="12"/>
        <v/>
      </c>
      <c r="AR24" s="176" t="str">
        <f t="shared" si="13"/>
        <v/>
      </c>
      <c r="AS24" s="176" t="str">
        <f t="shared" si="14"/>
        <v/>
      </c>
      <c r="AT24" s="176" t="str">
        <f t="shared" si="15"/>
        <v/>
      </c>
      <c r="AU24" s="176" t="str">
        <f t="shared" si="16"/>
        <v/>
      </c>
      <c r="AV24" s="176" t="str">
        <f t="shared" si="17"/>
        <v/>
      </c>
      <c r="AW24" s="180" t="str">
        <f t="shared" si="18"/>
        <v/>
      </c>
      <c r="AX24" s="181" t="str">
        <f t="shared" si="19"/>
        <v/>
      </c>
      <c r="AY24" s="176" t="str">
        <f t="shared" si="20"/>
        <v/>
      </c>
      <c r="AZ24" s="176" t="str">
        <f t="shared" si="21"/>
        <v/>
      </c>
      <c r="BA24" s="176" t="str">
        <f t="shared" si="22"/>
        <v/>
      </c>
      <c r="BB24" s="176" t="str">
        <f t="shared" si="23"/>
        <v/>
      </c>
      <c r="BC24" s="176" t="str">
        <f t="shared" si="24"/>
        <v/>
      </c>
      <c r="BD24" s="176" t="str">
        <f t="shared" si="25"/>
        <v/>
      </c>
      <c r="BE24" s="176" t="str">
        <f t="shared" si="26"/>
        <v/>
      </c>
      <c r="BF24" s="176" t="str">
        <f t="shared" si="27"/>
        <v/>
      </c>
      <c r="BG24" s="176" t="str">
        <f t="shared" si="28"/>
        <v/>
      </c>
      <c r="BH24" s="176" t="str">
        <f t="shared" si="29"/>
        <v/>
      </c>
      <c r="BI24" s="182" t="str">
        <f t="shared" si="30"/>
        <v/>
      </c>
    </row>
    <row r="25" spans="1:61" ht="24" customHeight="1">
      <c r="A25" s="3" t="str">
        <f>IF(AE25&lt;&gt;"OK","",CONCATENATE("SELL",TEXT('Front Page'!$F$33,"000"),"-",SUBSTITUTE('Front Page'!$R$63," ",""),"-",LEFT(D25,2),"-",TEXT(B25,"000")))</f>
        <v/>
      </c>
      <c r="B25" s="4" t="str">
        <f>IFERROR(IF(E25="","",MAX(B$17:B24)+1),"")</f>
        <v/>
      </c>
      <c r="C25" s="5"/>
      <c r="D25" s="17" t="str">
        <f t="shared" si="39"/>
        <v>None</v>
      </c>
      <c r="E25" s="17" t="str">
        <f t="shared" si="2"/>
        <v/>
      </c>
      <c r="F25" s="17" t="str">
        <f t="shared" si="3"/>
        <v/>
      </c>
      <c r="G25" s="232" t="str">
        <f t="shared" si="40"/>
        <v>No</v>
      </c>
      <c r="H25" s="223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76">
        <v>1</v>
      </c>
      <c r="U25" s="276">
        <v>1</v>
      </c>
      <c r="V25" s="221">
        <v>0</v>
      </c>
      <c r="W25" s="221">
        <v>0</v>
      </c>
      <c r="X25" s="273">
        <v>0</v>
      </c>
      <c r="Y25" s="274">
        <v>0</v>
      </c>
      <c r="Z25" s="224"/>
      <c r="AA25" s="7" t="str">
        <f t="shared" si="5"/>
        <v/>
      </c>
      <c r="AB25" s="7" t="str">
        <f t="shared" si="6"/>
        <v/>
      </c>
      <c r="AC25" s="288">
        <f t="shared" si="32"/>
        <v>0</v>
      </c>
      <c r="AD25" s="10" t="str">
        <f t="shared" si="33"/>
        <v>Not an offer</v>
      </c>
      <c r="AE25" s="289" t="str">
        <f t="shared" si="34"/>
        <v>Not an Offer</v>
      </c>
      <c r="AF25" s="105"/>
      <c r="AG25" s="176">
        <v>9</v>
      </c>
      <c r="AH25" s="176"/>
      <c r="AI25" s="176">
        <f t="shared" si="35"/>
        <v>0</v>
      </c>
      <c r="AJ25" s="176">
        <f t="shared" si="36"/>
        <v>0</v>
      </c>
      <c r="AK25" s="176"/>
      <c r="AL25" s="179" t="str">
        <f t="shared" si="7"/>
        <v/>
      </c>
      <c r="AM25" s="176" t="str">
        <f t="shared" si="8"/>
        <v/>
      </c>
      <c r="AN25" s="176" t="str">
        <f t="shared" si="9"/>
        <v/>
      </c>
      <c r="AO25" s="176" t="str">
        <f t="shared" si="10"/>
        <v/>
      </c>
      <c r="AP25" s="176" t="str">
        <f t="shared" si="11"/>
        <v/>
      </c>
      <c r="AQ25" s="176" t="str">
        <f t="shared" si="12"/>
        <v/>
      </c>
      <c r="AR25" s="176" t="str">
        <f t="shared" si="13"/>
        <v/>
      </c>
      <c r="AS25" s="176" t="str">
        <f t="shared" si="14"/>
        <v/>
      </c>
      <c r="AT25" s="176" t="str">
        <f t="shared" si="15"/>
        <v/>
      </c>
      <c r="AU25" s="176" t="str">
        <f t="shared" si="16"/>
        <v/>
      </c>
      <c r="AV25" s="176" t="str">
        <f t="shared" si="17"/>
        <v/>
      </c>
      <c r="AW25" s="180" t="str">
        <f t="shared" si="18"/>
        <v/>
      </c>
      <c r="AX25" s="181" t="str">
        <f t="shared" si="19"/>
        <v/>
      </c>
      <c r="AY25" s="176" t="str">
        <f t="shared" si="20"/>
        <v/>
      </c>
      <c r="AZ25" s="176" t="str">
        <f t="shared" si="21"/>
        <v/>
      </c>
      <c r="BA25" s="176" t="str">
        <f t="shared" si="22"/>
        <v/>
      </c>
      <c r="BB25" s="176" t="str">
        <f t="shared" si="23"/>
        <v/>
      </c>
      <c r="BC25" s="176" t="str">
        <f t="shared" si="24"/>
        <v/>
      </c>
      <c r="BD25" s="176" t="str">
        <f t="shared" si="25"/>
        <v/>
      </c>
      <c r="BE25" s="176" t="str">
        <f t="shared" si="26"/>
        <v/>
      </c>
      <c r="BF25" s="176" t="str">
        <f t="shared" si="27"/>
        <v/>
      </c>
      <c r="BG25" s="176" t="str">
        <f t="shared" si="28"/>
        <v/>
      </c>
      <c r="BH25" s="176" t="str">
        <f t="shared" si="29"/>
        <v/>
      </c>
      <c r="BI25" s="182" t="str">
        <f t="shared" si="30"/>
        <v/>
      </c>
    </row>
    <row r="26" spans="1:61" ht="24" customHeight="1">
      <c r="A26" s="3" t="str">
        <f>IF(AE26&lt;&gt;"OK","",CONCATENATE("SELL",TEXT('Front Page'!$F$33,"000"),"-",SUBSTITUTE('Front Page'!$R$63," ",""),"-",LEFT(D26,2),"-",TEXT(B26,"000")))</f>
        <v/>
      </c>
      <c r="B26" s="4" t="str">
        <f>IFERROR(IF(E26="","",MAX(B$17:B25)+1),"")</f>
        <v/>
      </c>
      <c r="C26" s="5"/>
      <c r="D26" s="17" t="str">
        <f t="shared" si="39"/>
        <v>None</v>
      </c>
      <c r="E26" s="17" t="str">
        <f t="shared" si="2"/>
        <v/>
      </c>
      <c r="F26" s="17" t="str">
        <f t="shared" si="3"/>
        <v/>
      </c>
      <c r="G26" s="232" t="str">
        <f t="shared" si="40"/>
        <v>No</v>
      </c>
      <c r="H26" s="223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76">
        <v>1</v>
      </c>
      <c r="U26" s="276">
        <v>1</v>
      </c>
      <c r="V26" s="221">
        <v>0</v>
      </c>
      <c r="W26" s="221">
        <v>0</v>
      </c>
      <c r="X26" s="273">
        <v>0</v>
      </c>
      <c r="Y26" s="274">
        <v>0</v>
      </c>
      <c r="Z26" s="224"/>
      <c r="AA26" s="7" t="str">
        <f t="shared" si="5"/>
        <v/>
      </c>
      <c r="AB26" s="7" t="str">
        <f t="shared" si="6"/>
        <v/>
      </c>
      <c r="AC26" s="288">
        <f t="shared" si="32"/>
        <v>0</v>
      </c>
      <c r="AD26" s="10" t="str">
        <f t="shared" si="33"/>
        <v>Not an offer</v>
      </c>
      <c r="AE26" s="289" t="str">
        <f t="shared" si="34"/>
        <v>Not an Offer</v>
      </c>
      <c r="AF26" s="105"/>
      <c r="AG26" s="176">
        <v>10</v>
      </c>
      <c r="AH26" s="176"/>
      <c r="AI26" s="176">
        <f t="shared" si="35"/>
        <v>0</v>
      </c>
      <c r="AJ26" s="176">
        <f t="shared" si="36"/>
        <v>0</v>
      </c>
      <c r="AK26" s="176"/>
      <c r="AL26" s="179" t="str">
        <f t="shared" si="7"/>
        <v/>
      </c>
      <c r="AM26" s="176" t="str">
        <f t="shared" si="8"/>
        <v/>
      </c>
      <c r="AN26" s="176" t="str">
        <f t="shared" si="9"/>
        <v/>
      </c>
      <c r="AO26" s="176" t="str">
        <f t="shared" si="10"/>
        <v/>
      </c>
      <c r="AP26" s="176" t="str">
        <f t="shared" si="11"/>
        <v/>
      </c>
      <c r="AQ26" s="176" t="str">
        <f t="shared" si="12"/>
        <v/>
      </c>
      <c r="AR26" s="176" t="str">
        <f t="shared" si="13"/>
        <v/>
      </c>
      <c r="AS26" s="176" t="str">
        <f t="shared" si="14"/>
        <v/>
      </c>
      <c r="AT26" s="176" t="str">
        <f t="shared" si="15"/>
        <v/>
      </c>
      <c r="AU26" s="176" t="str">
        <f t="shared" si="16"/>
        <v/>
      </c>
      <c r="AV26" s="176" t="str">
        <f t="shared" si="17"/>
        <v/>
      </c>
      <c r="AW26" s="180" t="str">
        <f t="shared" si="18"/>
        <v/>
      </c>
      <c r="AX26" s="181" t="str">
        <f t="shared" si="19"/>
        <v/>
      </c>
      <c r="AY26" s="176" t="str">
        <f t="shared" si="20"/>
        <v/>
      </c>
      <c r="AZ26" s="176" t="str">
        <f t="shared" si="21"/>
        <v/>
      </c>
      <c r="BA26" s="176" t="str">
        <f t="shared" si="22"/>
        <v/>
      </c>
      <c r="BB26" s="176" t="str">
        <f t="shared" si="23"/>
        <v/>
      </c>
      <c r="BC26" s="176" t="str">
        <f t="shared" si="24"/>
        <v/>
      </c>
      <c r="BD26" s="176" t="str">
        <f t="shared" si="25"/>
        <v/>
      </c>
      <c r="BE26" s="176" t="str">
        <f t="shared" si="26"/>
        <v/>
      </c>
      <c r="BF26" s="176" t="str">
        <f t="shared" si="27"/>
        <v/>
      </c>
      <c r="BG26" s="176" t="str">
        <f t="shared" si="28"/>
        <v/>
      </c>
      <c r="BH26" s="176" t="str">
        <f t="shared" si="29"/>
        <v/>
      </c>
      <c r="BI26" s="182" t="str">
        <f t="shared" si="30"/>
        <v/>
      </c>
    </row>
    <row r="27" spans="1:61" ht="24" customHeight="1">
      <c r="A27" s="3" t="str">
        <f>IF(AE27&lt;&gt;"OK","",CONCATENATE("SELL",TEXT('Front Page'!$F$33,"000"),"-",SUBSTITUTE('Front Page'!$R$63," ",""),"-",LEFT(D27,2),"-",TEXT(B27,"000")))</f>
        <v/>
      </c>
      <c r="B27" s="4" t="str">
        <f>IFERROR(IF(E27="","",MAX(B$17:B26)+1),"")</f>
        <v/>
      </c>
      <c r="C27" s="5"/>
      <c r="D27" s="17" t="str">
        <f t="shared" si="39"/>
        <v>None</v>
      </c>
      <c r="E27" s="17" t="str">
        <f t="shared" si="2"/>
        <v/>
      </c>
      <c r="F27" s="17" t="str">
        <f t="shared" si="3"/>
        <v/>
      </c>
      <c r="G27" s="232" t="str">
        <f t="shared" si="40"/>
        <v>No</v>
      </c>
      <c r="H27" s="223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76">
        <v>1</v>
      </c>
      <c r="U27" s="276">
        <v>1</v>
      </c>
      <c r="V27" s="221">
        <v>0</v>
      </c>
      <c r="W27" s="221">
        <v>0</v>
      </c>
      <c r="X27" s="273">
        <v>0</v>
      </c>
      <c r="Y27" s="274">
        <v>0</v>
      </c>
      <c r="Z27" s="224"/>
      <c r="AA27" s="7" t="str">
        <f t="shared" si="5"/>
        <v/>
      </c>
      <c r="AB27" s="7" t="str">
        <f t="shared" si="6"/>
        <v/>
      </c>
      <c r="AC27" s="288">
        <f t="shared" si="32"/>
        <v>0</v>
      </c>
      <c r="AD27" s="10" t="str">
        <f t="shared" si="33"/>
        <v>Not an offer</v>
      </c>
      <c r="AE27" s="289" t="str">
        <f t="shared" si="34"/>
        <v>Not an Offer</v>
      </c>
      <c r="AF27" s="105"/>
      <c r="AG27" s="176">
        <v>11</v>
      </c>
      <c r="AH27" s="176"/>
      <c r="AI27" s="176">
        <f t="shared" si="35"/>
        <v>0</v>
      </c>
      <c r="AJ27" s="176">
        <f t="shared" si="36"/>
        <v>0</v>
      </c>
      <c r="AK27" s="176"/>
      <c r="AL27" s="179" t="str">
        <f t="shared" si="7"/>
        <v/>
      </c>
      <c r="AM27" s="176" t="str">
        <f t="shared" si="8"/>
        <v/>
      </c>
      <c r="AN27" s="176" t="str">
        <f t="shared" si="9"/>
        <v/>
      </c>
      <c r="AO27" s="176" t="str">
        <f t="shared" si="10"/>
        <v/>
      </c>
      <c r="AP27" s="176" t="str">
        <f t="shared" si="11"/>
        <v/>
      </c>
      <c r="AQ27" s="176" t="str">
        <f t="shared" si="12"/>
        <v/>
      </c>
      <c r="AR27" s="176" t="str">
        <f t="shared" si="13"/>
        <v/>
      </c>
      <c r="AS27" s="176" t="str">
        <f t="shared" si="14"/>
        <v/>
      </c>
      <c r="AT27" s="176" t="str">
        <f t="shared" si="15"/>
        <v/>
      </c>
      <c r="AU27" s="176" t="str">
        <f t="shared" si="16"/>
        <v/>
      </c>
      <c r="AV27" s="176" t="str">
        <f t="shared" si="17"/>
        <v/>
      </c>
      <c r="AW27" s="180" t="str">
        <f t="shared" si="18"/>
        <v/>
      </c>
      <c r="AX27" s="181" t="str">
        <f t="shared" si="19"/>
        <v/>
      </c>
      <c r="AY27" s="176" t="str">
        <f t="shared" si="20"/>
        <v/>
      </c>
      <c r="AZ27" s="176" t="str">
        <f t="shared" si="21"/>
        <v/>
      </c>
      <c r="BA27" s="176" t="str">
        <f t="shared" si="22"/>
        <v/>
      </c>
      <c r="BB27" s="176" t="str">
        <f t="shared" si="23"/>
        <v/>
      </c>
      <c r="BC27" s="176" t="str">
        <f t="shared" si="24"/>
        <v/>
      </c>
      <c r="BD27" s="176" t="str">
        <f t="shared" si="25"/>
        <v/>
      </c>
      <c r="BE27" s="176" t="str">
        <f t="shared" si="26"/>
        <v/>
      </c>
      <c r="BF27" s="176" t="str">
        <f t="shared" si="27"/>
        <v/>
      </c>
      <c r="BG27" s="176" t="str">
        <f t="shared" si="28"/>
        <v/>
      </c>
      <c r="BH27" s="176" t="str">
        <f t="shared" si="29"/>
        <v/>
      </c>
      <c r="BI27" s="182" t="str">
        <f t="shared" si="30"/>
        <v/>
      </c>
    </row>
    <row r="28" spans="1:61" ht="24" customHeight="1">
      <c r="A28" s="3" t="str">
        <f>IF(AE28&lt;&gt;"OK","",CONCATENATE("SELL",TEXT('Front Page'!$F$33,"000"),"-",SUBSTITUTE('Front Page'!$R$63," ",""),"-",LEFT(D28,2),"-",TEXT(B28,"000")))</f>
        <v/>
      </c>
      <c r="B28" s="4" t="str">
        <f>IFERROR(IF(E28="","",MAX(B$17:B27)+1),"")</f>
        <v/>
      </c>
      <c r="C28" s="5"/>
      <c r="D28" s="17" t="str">
        <f t="shared" si="39"/>
        <v>None</v>
      </c>
      <c r="E28" s="17" t="str">
        <f t="shared" si="2"/>
        <v/>
      </c>
      <c r="F28" s="17" t="str">
        <f t="shared" si="3"/>
        <v/>
      </c>
      <c r="G28" s="232" t="str">
        <f t="shared" si="40"/>
        <v>No</v>
      </c>
      <c r="H28" s="223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76">
        <v>1</v>
      </c>
      <c r="U28" s="276">
        <v>1</v>
      </c>
      <c r="V28" s="221">
        <v>0</v>
      </c>
      <c r="W28" s="221">
        <v>0</v>
      </c>
      <c r="X28" s="273">
        <v>0</v>
      </c>
      <c r="Y28" s="274">
        <v>0</v>
      </c>
      <c r="Z28" s="224"/>
      <c r="AA28" s="7" t="str">
        <f t="shared" si="5"/>
        <v/>
      </c>
      <c r="AB28" s="7" t="str">
        <f t="shared" si="6"/>
        <v/>
      </c>
      <c r="AC28" s="288">
        <f t="shared" si="32"/>
        <v>0</v>
      </c>
      <c r="AD28" s="10" t="str">
        <f t="shared" si="33"/>
        <v>Not an offer</v>
      </c>
      <c r="AE28" s="289" t="str">
        <f t="shared" si="34"/>
        <v>Not an Offer</v>
      </c>
      <c r="AF28" s="105"/>
      <c r="AG28" s="176">
        <v>12</v>
      </c>
      <c r="AH28" s="176"/>
      <c r="AI28" s="176">
        <f t="shared" si="35"/>
        <v>0</v>
      </c>
      <c r="AJ28" s="176">
        <f t="shared" si="36"/>
        <v>0</v>
      </c>
      <c r="AK28" s="176"/>
      <c r="AL28" s="179" t="str">
        <f t="shared" si="7"/>
        <v/>
      </c>
      <c r="AM28" s="176" t="str">
        <f t="shared" si="8"/>
        <v/>
      </c>
      <c r="AN28" s="176" t="str">
        <f t="shared" si="9"/>
        <v/>
      </c>
      <c r="AO28" s="176" t="str">
        <f t="shared" si="10"/>
        <v/>
      </c>
      <c r="AP28" s="176" t="str">
        <f t="shared" si="11"/>
        <v/>
      </c>
      <c r="AQ28" s="176" t="str">
        <f t="shared" si="12"/>
        <v/>
      </c>
      <c r="AR28" s="176" t="str">
        <f t="shared" si="13"/>
        <v/>
      </c>
      <c r="AS28" s="176" t="str">
        <f t="shared" si="14"/>
        <v/>
      </c>
      <c r="AT28" s="176" t="str">
        <f t="shared" si="15"/>
        <v/>
      </c>
      <c r="AU28" s="176" t="str">
        <f t="shared" si="16"/>
        <v/>
      </c>
      <c r="AV28" s="176" t="str">
        <f t="shared" si="17"/>
        <v/>
      </c>
      <c r="AW28" s="180" t="str">
        <f t="shared" si="18"/>
        <v/>
      </c>
      <c r="AX28" s="181" t="str">
        <f t="shared" si="19"/>
        <v/>
      </c>
      <c r="AY28" s="176" t="str">
        <f t="shared" si="20"/>
        <v/>
      </c>
      <c r="AZ28" s="176" t="str">
        <f t="shared" si="21"/>
        <v/>
      </c>
      <c r="BA28" s="176" t="str">
        <f t="shared" si="22"/>
        <v/>
      </c>
      <c r="BB28" s="176" t="str">
        <f t="shared" si="23"/>
        <v/>
      </c>
      <c r="BC28" s="176" t="str">
        <f t="shared" si="24"/>
        <v/>
      </c>
      <c r="BD28" s="176" t="str">
        <f t="shared" si="25"/>
        <v/>
      </c>
      <c r="BE28" s="176" t="str">
        <f t="shared" si="26"/>
        <v/>
      </c>
      <c r="BF28" s="176" t="str">
        <f t="shared" si="27"/>
        <v/>
      </c>
      <c r="BG28" s="176" t="str">
        <f t="shared" si="28"/>
        <v/>
      </c>
      <c r="BH28" s="176" t="str">
        <f t="shared" si="29"/>
        <v/>
      </c>
      <c r="BI28" s="182" t="str">
        <f t="shared" si="30"/>
        <v/>
      </c>
    </row>
    <row r="29" spans="1:61" ht="24" customHeight="1">
      <c r="A29" s="3" t="str">
        <f>IF(AE29&lt;&gt;"OK","",CONCATENATE("SELL",TEXT('Front Page'!$F$33,"000"),"-",SUBSTITUTE('Front Page'!$R$63," ",""),"-",LEFT(D29,2),"-",TEXT(B29,"000")))</f>
        <v/>
      </c>
      <c r="B29" s="4" t="str">
        <f>IFERROR(IF(E29="","",MAX(B$17:B28)+1),"")</f>
        <v/>
      </c>
      <c r="C29" s="5"/>
      <c r="D29" s="17" t="str">
        <f t="shared" si="39"/>
        <v>None</v>
      </c>
      <c r="E29" s="17" t="str">
        <f t="shared" si="2"/>
        <v/>
      </c>
      <c r="F29" s="17" t="str">
        <f t="shared" si="3"/>
        <v/>
      </c>
      <c r="G29" s="232" t="str">
        <f t="shared" si="40"/>
        <v>No</v>
      </c>
      <c r="H29" s="223">
        <v>0</v>
      </c>
      <c r="I29" s="221">
        <v>0</v>
      </c>
      <c r="J29" s="221">
        <v>0</v>
      </c>
      <c r="K29" s="221">
        <v>0</v>
      </c>
      <c r="L29" s="221">
        <v>0</v>
      </c>
      <c r="M29" s="221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76">
        <v>1</v>
      </c>
      <c r="U29" s="276">
        <v>1</v>
      </c>
      <c r="V29" s="221">
        <v>0</v>
      </c>
      <c r="W29" s="221">
        <v>0</v>
      </c>
      <c r="X29" s="273">
        <v>0</v>
      </c>
      <c r="Y29" s="274">
        <v>0</v>
      </c>
      <c r="Z29" s="224"/>
      <c r="AA29" s="7" t="str">
        <f t="shared" si="5"/>
        <v/>
      </c>
      <c r="AB29" s="7" t="str">
        <f t="shared" si="6"/>
        <v/>
      </c>
      <c r="AC29" s="288">
        <f t="shared" si="32"/>
        <v>0</v>
      </c>
      <c r="AD29" s="10" t="str">
        <f t="shared" si="33"/>
        <v>Not an offer</v>
      </c>
      <c r="AE29" s="289" t="str">
        <f t="shared" si="34"/>
        <v>Not an Offer</v>
      </c>
      <c r="AF29" s="105"/>
      <c r="AG29" s="176">
        <v>13</v>
      </c>
      <c r="AH29" s="176"/>
      <c r="AI29" s="176">
        <f t="shared" si="35"/>
        <v>0</v>
      </c>
      <c r="AJ29" s="176">
        <f t="shared" si="36"/>
        <v>0</v>
      </c>
      <c r="AK29" s="176"/>
      <c r="AL29" s="179" t="str">
        <f t="shared" si="7"/>
        <v/>
      </c>
      <c r="AM29" s="176" t="str">
        <f t="shared" si="8"/>
        <v/>
      </c>
      <c r="AN29" s="176" t="str">
        <f t="shared" si="9"/>
        <v/>
      </c>
      <c r="AO29" s="176" t="str">
        <f t="shared" si="10"/>
        <v/>
      </c>
      <c r="AP29" s="176" t="str">
        <f t="shared" si="11"/>
        <v/>
      </c>
      <c r="AQ29" s="176" t="str">
        <f t="shared" si="12"/>
        <v/>
      </c>
      <c r="AR29" s="176" t="str">
        <f t="shared" si="13"/>
        <v/>
      </c>
      <c r="AS29" s="176" t="str">
        <f t="shared" si="14"/>
        <v/>
      </c>
      <c r="AT29" s="176" t="str">
        <f t="shared" si="15"/>
        <v/>
      </c>
      <c r="AU29" s="176" t="str">
        <f t="shared" si="16"/>
        <v/>
      </c>
      <c r="AV29" s="176" t="str">
        <f t="shared" si="17"/>
        <v/>
      </c>
      <c r="AW29" s="180" t="str">
        <f t="shared" si="18"/>
        <v/>
      </c>
      <c r="AX29" s="181" t="str">
        <f t="shared" si="19"/>
        <v/>
      </c>
      <c r="AY29" s="176" t="str">
        <f t="shared" si="20"/>
        <v/>
      </c>
      <c r="AZ29" s="176" t="str">
        <f t="shared" si="21"/>
        <v/>
      </c>
      <c r="BA29" s="176" t="str">
        <f t="shared" si="22"/>
        <v/>
      </c>
      <c r="BB29" s="176" t="str">
        <f t="shared" si="23"/>
        <v/>
      </c>
      <c r="BC29" s="176" t="str">
        <f t="shared" si="24"/>
        <v/>
      </c>
      <c r="BD29" s="176" t="str">
        <f t="shared" si="25"/>
        <v/>
      </c>
      <c r="BE29" s="176" t="str">
        <f t="shared" si="26"/>
        <v/>
      </c>
      <c r="BF29" s="176" t="str">
        <f t="shared" si="27"/>
        <v/>
      </c>
      <c r="BG29" s="176" t="str">
        <f t="shared" si="28"/>
        <v/>
      </c>
      <c r="BH29" s="176" t="str">
        <f t="shared" si="29"/>
        <v/>
      </c>
      <c r="BI29" s="182" t="str">
        <f t="shared" si="30"/>
        <v/>
      </c>
    </row>
    <row r="30" spans="1:61" ht="24" customHeight="1">
      <c r="A30" s="3" t="str">
        <f>IF(AE30&lt;&gt;"OK","",CONCATENATE("SELL",TEXT('Front Page'!$F$33,"000"),"-",SUBSTITUTE('Front Page'!$R$63," ",""),"-",LEFT(D30,2),"-",TEXT(B30,"000")))</f>
        <v/>
      </c>
      <c r="B30" s="4" t="str">
        <f>IFERROR(IF(E30="","",MAX(B$17:B29)+1),"")</f>
        <v/>
      </c>
      <c r="C30" s="5"/>
      <c r="D30" s="17" t="str">
        <f t="shared" si="39"/>
        <v>None</v>
      </c>
      <c r="E30" s="17" t="str">
        <f t="shared" si="2"/>
        <v/>
      </c>
      <c r="F30" s="17" t="str">
        <f t="shared" si="3"/>
        <v/>
      </c>
      <c r="G30" s="232" t="str">
        <f t="shared" si="40"/>
        <v>No</v>
      </c>
      <c r="H30" s="223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76">
        <v>1</v>
      </c>
      <c r="U30" s="276">
        <v>1</v>
      </c>
      <c r="V30" s="221">
        <v>0</v>
      </c>
      <c r="W30" s="221">
        <v>0</v>
      </c>
      <c r="X30" s="273">
        <v>0</v>
      </c>
      <c r="Y30" s="274">
        <v>0</v>
      </c>
      <c r="Z30" s="224"/>
      <c r="AA30" s="7" t="str">
        <f t="shared" si="5"/>
        <v/>
      </c>
      <c r="AB30" s="7" t="str">
        <f t="shared" si="6"/>
        <v/>
      </c>
      <c r="AC30" s="288">
        <f t="shared" si="32"/>
        <v>0</v>
      </c>
      <c r="AD30" s="10" t="str">
        <f t="shared" si="33"/>
        <v>Not an offer</v>
      </c>
      <c r="AE30" s="289" t="str">
        <f t="shared" si="34"/>
        <v>Not an Offer</v>
      </c>
      <c r="AF30" s="105"/>
      <c r="AG30" s="176">
        <v>14</v>
      </c>
      <c r="AH30" s="176"/>
      <c r="AI30" s="176">
        <f t="shared" si="35"/>
        <v>0</v>
      </c>
      <c r="AJ30" s="176">
        <f t="shared" si="36"/>
        <v>0</v>
      </c>
      <c r="AK30" s="176"/>
      <c r="AL30" s="179" t="str">
        <f t="shared" si="7"/>
        <v/>
      </c>
      <c r="AM30" s="176" t="str">
        <f t="shared" si="8"/>
        <v/>
      </c>
      <c r="AN30" s="176" t="str">
        <f t="shared" si="9"/>
        <v/>
      </c>
      <c r="AO30" s="176" t="str">
        <f t="shared" si="10"/>
        <v/>
      </c>
      <c r="AP30" s="176" t="str">
        <f t="shared" si="11"/>
        <v/>
      </c>
      <c r="AQ30" s="176" t="str">
        <f t="shared" si="12"/>
        <v/>
      </c>
      <c r="AR30" s="176" t="str">
        <f t="shared" si="13"/>
        <v/>
      </c>
      <c r="AS30" s="176" t="str">
        <f t="shared" si="14"/>
        <v/>
      </c>
      <c r="AT30" s="176" t="str">
        <f t="shared" si="15"/>
        <v/>
      </c>
      <c r="AU30" s="176" t="str">
        <f t="shared" si="16"/>
        <v/>
      </c>
      <c r="AV30" s="176" t="str">
        <f t="shared" si="17"/>
        <v/>
      </c>
      <c r="AW30" s="180" t="str">
        <f t="shared" si="18"/>
        <v/>
      </c>
      <c r="AX30" s="181" t="str">
        <f t="shared" si="19"/>
        <v/>
      </c>
      <c r="AY30" s="176" t="str">
        <f t="shared" si="20"/>
        <v/>
      </c>
      <c r="AZ30" s="176" t="str">
        <f t="shared" si="21"/>
        <v/>
      </c>
      <c r="BA30" s="176" t="str">
        <f t="shared" si="22"/>
        <v/>
      </c>
      <c r="BB30" s="176" t="str">
        <f t="shared" si="23"/>
        <v/>
      </c>
      <c r="BC30" s="176" t="str">
        <f t="shared" si="24"/>
        <v/>
      </c>
      <c r="BD30" s="176" t="str">
        <f t="shared" si="25"/>
        <v/>
      </c>
      <c r="BE30" s="176" t="str">
        <f t="shared" si="26"/>
        <v/>
      </c>
      <c r="BF30" s="176" t="str">
        <f t="shared" si="27"/>
        <v/>
      </c>
      <c r="BG30" s="176" t="str">
        <f t="shared" si="28"/>
        <v/>
      </c>
      <c r="BH30" s="176" t="str">
        <f t="shared" si="29"/>
        <v/>
      </c>
      <c r="BI30" s="182" t="str">
        <f t="shared" si="30"/>
        <v/>
      </c>
    </row>
    <row r="31" spans="1:61" ht="24" customHeight="1">
      <c r="A31" s="3" t="str">
        <f>IF(AE31&lt;&gt;"OK","",CONCATENATE("SELL",TEXT('Front Page'!$F$33,"000"),"-",SUBSTITUTE('Front Page'!$R$63," ",""),"-",LEFT(D31,2),"-",TEXT(B31,"000")))</f>
        <v/>
      </c>
      <c r="B31" s="4" t="str">
        <f>IFERROR(IF(E31="","",MAX(B$17:B30)+1),"")</f>
        <v/>
      </c>
      <c r="C31" s="5"/>
      <c r="D31" s="17" t="str">
        <f t="shared" si="39"/>
        <v>None</v>
      </c>
      <c r="E31" s="17" t="str">
        <f t="shared" si="2"/>
        <v/>
      </c>
      <c r="F31" s="17" t="str">
        <f t="shared" si="3"/>
        <v/>
      </c>
      <c r="G31" s="232" t="str">
        <f t="shared" si="40"/>
        <v>No</v>
      </c>
      <c r="H31" s="223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0</v>
      </c>
      <c r="T31" s="276">
        <v>1</v>
      </c>
      <c r="U31" s="276">
        <v>1</v>
      </c>
      <c r="V31" s="221">
        <v>0</v>
      </c>
      <c r="W31" s="221">
        <v>0</v>
      </c>
      <c r="X31" s="273">
        <v>0</v>
      </c>
      <c r="Y31" s="274">
        <v>0</v>
      </c>
      <c r="Z31" s="224"/>
      <c r="AA31" s="7" t="str">
        <f t="shared" si="5"/>
        <v/>
      </c>
      <c r="AB31" s="7" t="str">
        <f t="shared" si="6"/>
        <v/>
      </c>
      <c r="AC31" s="288">
        <f t="shared" si="32"/>
        <v>0</v>
      </c>
      <c r="AD31" s="10" t="str">
        <f t="shared" si="33"/>
        <v>Not an offer</v>
      </c>
      <c r="AE31" s="289" t="str">
        <f t="shared" si="34"/>
        <v>Not an Offer</v>
      </c>
      <c r="AF31" s="105"/>
      <c r="AG31" s="176">
        <v>15</v>
      </c>
      <c r="AH31" s="176"/>
      <c r="AI31" s="176">
        <f t="shared" si="35"/>
        <v>0</v>
      </c>
      <c r="AJ31" s="176">
        <f t="shared" si="36"/>
        <v>0</v>
      </c>
      <c r="AK31" s="176"/>
      <c r="AL31" s="179" t="str">
        <f t="shared" si="7"/>
        <v/>
      </c>
      <c r="AM31" s="176" t="str">
        <f t="shared" si="8"/>
        <v/>
      </c>
      <c r="AN31" s="176" t="str">
        <f t="shared" si="9"/>
        <v/>
      </c>
      <c r="AO31" s="176" t="str">
        <f t="shared" si="10"/>
        <v/>
      </c>
      <c r="AP31" s="176" t="str">
        <f t="shared" si="11"/>
        <v/>
      </c>
      <c r="AQ31" s="176" t="str">
        <f t="shared" si="12"/>
        <v/>
      </c>
      <c r="AR31" s="176" t="str">
        <f t="shared" si="13"/>
        <v/>
      </c>
      <c r="AS31" s="176" t="str">
        <f t="shared" si="14"/>
        <v/>
      </c>
      <c r="AT31" s="176" t="str">
        <f t="shared" si="15"/>
        <v/>
      </c>
      <c r="AU31" s="176" t="str">
        <f t="shared" si="16"/>
        <v/>
      </c>
      <c r="AV31" s="176" t="str">
        <f t="shared" si="17"/>
        <v/>
      </c>
      <c r="AW31" s="180" t="str">
        <f t="shared" si="18"/>
        <v/>
      </c>
      <c r="AX31" s="181" t="str">
        <f t="shared" si="19"/>
        <v/>
      </c>
      <c r="AY31" s="176" t="str">
        <f t="shared" si="20"/>
        <v/>
      </c>
      <c r="AZ31" s="176" t="str">
        <f t="shared" si="21"/>
        <v/>
      </c>
      <c r="BA31" s="176" t="str">
        <f t="shared" si="22"/>
        <v/>
      </c>
      <c r="BB31" s="176" t="str">
        <f t="shared" si="23"/>
        <v/>
      </c>
      <c r="BC31" s="176" t="str">
        <f t="shared" si="24"/>
        <v/>
      </c>
      <c r="BD31" s="176" t="str">
        <f t="shared" si="25"/>
        <v/>
      </c>
      <c r="BE31" s="176" t="str">
        <f t="shared" si="26"/>
        <v/>
      </c>
      <c r="BF31" s="176" t="str">
        <f t="shared" si="27"/>
        <v/>
      </c>
      <c r="BG31" s="176" t="str">
        <f t="shared" si="28"/>
        <v/>
      </c>
      <c r="BH31" s="176" t="str">
        <f t="shared" si="29"/>
        <v/>
      </c>
      <c r="BI31" s="182" t="str">
        <f t="shared" si="30"/>
        <v/>
      </c>
    </row>
    <row r="32" spans="1:61" ht="24" customHeight="1">
      <c r="A32" s="3" t="str">
        <f>IF(AE32&lt;&gt;"OK","",CONCATENATE("SELL",TEXT('Front Page'!$F$33,"000"),"-",SUBSTITUTE('Front Page'!$R$63," ",""),"-",LEFT(D32,2),"-",TEXT(B32,"000")))</f>
        <v/>
      </c>
      <c r="B32" s="4" t="str">
        <f>IFERROR(IF(E32="","",MAX(B$17:B31)+1),"")</f>
        <v/>
      </c>
      <c r="C32" s="5"/>
      <c r="D32" s="17" t="str">
        <f t="shared" si="39"/>
        <v>None</v>
      </c>
      <c r="E32" s="17" t="str">
        <f t="shared" si="2"/>
        <v/>
      </c>
      <c r="F32" s="17" t="str">
        <f t="shared" si="3"/>
        <v/>
      </c>
      <c r="G32" s="232" t="str">
        <f t="shared" si="40"/>
        <v>No</v>
      </c>
      <c r="H32" s="223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76">
        <v>1</v>
      </c>
      <c r="U32" s="276">
        <v>1</v>
      </c>
      <c r="V32" s="221">
        <v>0</v>
      </c>
      <c r="W32" s="221">
        <v>0</v>
      </c>
      <c r="X32" s="273">
        <v>0</v>
      </c>
      <c r="Y32" s="274">
        <v>0</v>
      </c>
      <c r="Z32" s="224"/>
      <c r="AA32" s="7" t="str">
        <f t="shared" si="5"/>
        <v/>
      </c>
      <c r="AB32" s="7" t="str">
        <f t="shared" si="6"/>
        <v/>
      </c>
      <c r="AC32" s="288">
        <f t="shared" si="32"/>
        <v>0</v>
      </c>
      <c r="AD32" s="10" t="str">
        <f t="shared" si="33"/>
        <v>Not an offer</v>
      </c>
      <c r="AE32" s="289" t="str">
        <f t="shared" si="34"/>
        <v>Not an Offer</v>
      </c>
      <c r="AF32" s="105"/>
      <c r="AG32" s="176">
        <v>16</v>
      </c>
      <c r="AH32" s="176"/>
      <c r="AI32" s="176">
        <f t="shared" si="35"/>
        <v>0</v>
      </c>
      <c r="AJ32" s="176">
        <f t="shared" si="36"/>
        <v>0</v>
      </c>
      <c r="AK32" s="176"/>
      <c r="AL32" s="179" t="str">
        <f t="shared" si="7"/>
        <v/>
      </c>
      <c r="AM32" s="176" t="str">
        <f t="shared" si="8"/>
        <v/>
      </c>
      <c r="AN32" s="176" t="str">
        <f t="shared" si="9"/>
        <v/>
      </c>
      <c r="AO32" s="176" t="str">
        <f t="shared" si="10"/>
        <v/>
      </c>
      <c r="AP32" s="176" t="str">
        <f t="shared" si="11"/>
        <v/>
      </c>
      <c r="AQ32" s="176" t="str">
        <f t="shared" si="12"/>
        <v/>
      </c>
      <c r="AR32" s="176" t="str">
        <f t="shared" si="13"/>
        <v/>
      </c>
      <c r="AS32" s="176" t="str">
        <f t="shared" si="14"/>
        <v/>
      </c>
      <c r="AT32" s="176" t="str">
        <f t="shared" si="15"/>
        <v/>
      </c>
      <c r="AU32" s="176" t="str">
        <f t="shared" si="16"/>
        <v/>
      </c>
      <c r="AV32" s="176" t="str">
        <f t="shared" si="17"/>
        <v/>
      </c>
      <c r="AW32" s="180" t="str">
        <f t="shared" si="18"/>
        <v/>
      </c>
      <c r="AX32" s="181" t="str">
        <f t="shared" si="19"/>
        <v/>
      </c>
      <c r="AY32" s="176" t="str">
        <f t="shared" si="20"/>
        <v/>
      </c>
      <c r="AZ32" s="176" t="str">
        <f t="shared" si="21"/>
        <v/>
      </c>
      <c r="BA32" s="176" t="str">
        <f t="shared" si="22"/>
        <v/>
      </c>
      <c r="BB32" s="176" t="str">
        <f t="shared" si="23"/>
        <v/>
      </c>
      <c r="BC32" s="176" t="str">
        <f t="shared" si="24"/>
        <v/>
      </c>
      <c r="BD32" s="176" t="str">
        <f t="shared" si="25"/>
        <v/>
      </c>
      <c r="BE32" s="176" t="str">
        <f t="shared" si="26"/>
        <v/>
      </c>
      <c r="BF32" s="176" t="str">
        <f t="shared" si="27"/>
        <v/>
      </c>
      <c r="BG32" s="176" t="str">
        <f t="shared" si="28"/>
        <v/>
      </c>
      <c r="BH32" s="176" t="str">
        <f t="shared" si="29"/>
        <v/>
      </c>
      <c r="BI32" s="182" t="str">
        <f t="shared" si="30"/>
        <v/>
      </c>
    </row>
    <row r="33" spans="1:61" ht="24" customHeight="1">
      <c r="A33" s="3" t="str">
        <f>IF(AE33&lt;&gt;"OK","",CONCATENATE("SELL",TEXT('Front Page'!$F$33,"000"),"-",SUBSTITUTE('Front Page'!$R$63," ",""),"-",LEFT(D33,2),"-",TEXT(B33,"000")))</f>
        <v/>
      </c>
      <c r="B33" s="4" t="str">
        <f>IFERROR(IF(E33="","",MAX(B$17:B32)+1),"")</f>
        <v/>
      </c>
      <c r="C33" s="5"/>
      <c r="D33" s="17" t="str">
        <f t="shared" si="39"/>
        <v>None</v>
      </c>
      <c r="E33" s="17" t="str">
        <f t="shared" si="2"/>
        <v/>
      </c>
      <c r="F33" s="17" t="str">
        <f t="shared" si="3"/>
        <v/>
      </c>
      <c r="G33" s="232" t="str">
        <f t="shared" si="40"/>
        <v>No</v>
      </c>
      <c r="H33" s="223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76">
        <v>1</v>
      </c>
      <c r="U33" s="276">
        <v>1</v>
      </c>
      <c r="V33" s="221">
        <v>0</v>
      </c>
      <c r="W33" s="221">
        <v>0</v>
      </c>
      <c r="X33" s="273">
        <v>0</v>
      </c>
      <c r="Y33" s="274">
        <v>0</v>
      </c>
      <c r="Z33" s="224"/>
      <c r="AA33" s="7" t="str">
        <f t="shared" si="5"/>
        <v/>
      </c>
      <c r="AB33" s="7" t="str">
        <f t="shared" si="6"/>
        <v/>
      </c>
      <c r="AC33" s="288">
        <f t="shared" si="32"/>
        <v>0</v>
      </c>
      <c r="AD33" s="10" t="str">
        <f t="shared" si="33"/>
        <v>Not an offer</v>
      </c>
      <c r="AE33" s="289" t="str">
        <f t="shared" si="34"/>
        <v>Not an Offer</v>
      </c>
      <c r="AF33" s="105"/>
      <c r="AG33" s="176">
        <v>17</v>
      </c>
      <c r="AH33" s="176"/>
      <c r="AI33" s="176">
        <f t="shared" si="35"/>
        <v>0</v>
      </c>
      <c r="AJ33" s="176">
        <f t="shared" si="36"/>
        <v>0</v>
      </c>
      <c r="AK33" s="176"/>
      <c r="AL33" s="179" t="str">
        <f t="shared" si="7"/>
        <v/>
      </c>
      <c r="AM33" s="176" t="str">
        <f t="shared" si="8"/>
        <v/>
      </c>
      <c r="AN33" s="176" t="str">
        <f t="shared" si="9"/>
        <v/>
      </c>
      <c r="AO33" s="176" t="str">
        <f t="shared" si="10"/>
        <v/>
      </c>
      <c r="AP33" s="176" t="str">
        <f t="shared" si="11"/>
        <v/>
      </c>
      <c r="AQ33" s="176" t="str">
        <f t="shared" si="12"/>
        <v/>
      </c>
      <c r="AR33" s="176" t="str">
        <f t="shared" si="13"/>
        <v/>
      </c>
      <c r="AS33" s="176" t="str">
        <f t="shared" si="14"/>
        <v/>
      </c>
      <c r="AT33" s="176" t="str">
        <f t="shared" si="15"/>
        <v/>
      </c>
      <c r="AU33" s="176" t="str">
        <f t="shared" si="16"/>
        <v/>
      </c>
      <c r="AV33" s="176" t="str">
        <f t="shared" si="17"/>
        <v/>
      </c>
      <c r="AW33" s="180" t="str">
        <f t="shared" si="18"/>
        <v/>
      </c>
      <c r="AX33" s="181" t="str">
        <f t="shared" si="19"/>
        <v/>
      </c>
      <c r="AY33" s="176" t="str">
        <f t="shared" si="20"/>
        <v/>
      </c>
      <c r="AZ33" s="176" t="str">
        <f t="shared" si="21"/>
        <v/>
      </c>
      <c r="BA33" s="176" t="str">
        <f t="shared" si="22"/>
        <v/>
      </c>
      <c r="BB33" s="176" t="str">
        <f t="shared" si="23"/>
        <v/>
      </c>
      <c r="BC33" s="176" t="str">
        <f t="shared" si="24"/>
        <v/>
      </c>
      <c r="BD33" s="176" t="str">
        <f t="shared" si="25"/>
        <v/>
      </c>
      <c r="BE33" s="176" t="str">
        <f t="shared" si="26"/>
        <v/>
      </c>
      <c r="BF33" s="176" t="str">
        <f t="shared" si="27"/>
        <v/>
      </c>
      <c r="BG33" s="176" t="str">
        <f t="shared" si="28"/>
        <v/>
      </c>
      <c r="BH33" s="176" t="str">
        <f t="shared" si="29"/>
        <v/>
      </c>
      <c r="BI33" s="182" t="str">
        <f t="shared" si="30"/>
        <v/>
      </c>
    </row>
    <row r="34" spans="1:61" ht="24" customHeight="1">
      <c r="A34" s="3" t="str">
        <f>IF(AE34&lt;&gt;"OK","",CONCATENATE("SELL",TEXT('Front Page'!$F$33,"000"),"-",SUBSTITUTE('Front Page'!$R$63," ",""),"-",LEFT(D34,2),"-",TEXT(B34,"000")))</f>
        <v/>
      </c>
      <c r="B34" s="4" t="str">
        <f>IFERROR(IF(E34="","",MAX(B$17:B33)+1),"")</f>
        <v/>
      </c>
      <c r="C34" s="5"/>
      <c r="D34" s="17" t="str">
        <f t="shared" si="39"/>
        <v>None</v>
      </c>
      <c r="E34" s="17" t="str">
        <f t="shared" si="2"/>
        <v/>
      </c>
      <c r="F34" s="17" t="str">
        <f t="shared" si="3"/>
        <v/>
      </c>
      <c r="G34" s="232" t="str">
        <f t="shared" si="40"/>
        <v>No</v>
      </c>
      <c r="H34" s="223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276">
        <v>1</v>
      </c>
      <c r="U34" s="276">
        <v>1</v>
      </c>
      <c r="V34" s="221">
        <v>0</v>
      </c>
      <c r="W34" s="221">
        <v>0</v>
      </c>
      <c r="X34" s="273">
        <v>0</v>
      </c>
      <c r="Y34" s="274">
        <v>0</v>
      </c>
      <c r="Z34" s="224"/>
      <c r="AA34" s="7" t="str">
        <f t="shared" si="5"/>
        <v/>
      </c>
      <c r="AB34" s="7" t="str">
        <f t="shared" si="6"/>
        <v/>
      </c>
      <c r="AC34" s="288">
        <f t="shared" si="32"/>
        <v>0</v>
      </c>
      <c r="AD34" s="10" t="str">
        <f t="shared" si="33"/>
        <v>Not an offer</v>
      </c>
      <c r="AE34" s="289" t="str">
        <f t="shared" si="34"/>
        <v>Not an Offer</v>
      </c>
      <c r="AF34" s="105"/>
      <c r="AG34" s="176">
        <v>18</v>
      </c>
      <c r="AH34" s="176"/>
      <c r="AI34" s="176">
        <f t="shared" si="35"/>
        <v>0</v>
      </c>
      <c r="AJ34" s="176">
        <f t="shared" si="36"/>
        <v>0</v>
      </c>
      <c r="AK34" s="176"/>
      <c r="AL34" s="179" t="str">
        <f t="shared" si="7"/>
        <v/>
      </c>
      <c r="AM34" s="176" t="str">
        <f t="shared" si="8"/>
        <v/>
      </c>
      <c r="AN34" s="176" t="str">
        <f t="shared" si="9"/>
        <v/>
      </c>
      <c r="AO34" s="176" t="str">
        <f t="shared" si="10"/>
        <v/>
      </c>
      <c r="AP34" s="176" t="str">
        <f t="shared" si="11"/>
        <v/>
      </c>
      <c r="AQ34" s="176" t="str">
        <f t="shared" si="12"/>
        <v/>
      </c>
      <c r="AR34" s="176" t="str">
        <f t="shared" si="13"/>
        <v/>
      </c>
      <c r="AS34" s="176" t="str">
        <f t="shared" si="14"/>
        <v/>
      </c>
      <c r="AT34" s="176" t="str">
        <f t="shared" si="15"/>
        <v/>
      </c>
      <c r="AU34" s="176" t="str">
        <f t="shared" si="16"/>
        <v/>
      </c>
      <c r="AV34" s="176" t="str">
        <f t="shared" si="17"/>
        <v/>
      </c>
      <c r="AW34" s="180" t="str">
        <f t="shared" si="18"/>
        <v/>
      </c>
      <c r="AX34" s="181" t="str">
        <f t="shared" si="19"/>
        <v/>
      </c>
      <c r="AY34" s="176" t="str">
        <f t="shared" si="20"/>
        <v/>
      </c>
      <c r="AZ34" s="176" t="str">
        <f t="shared" si="21"/>
        <v/>
      </c>
      <c r="BA34" s="176" t="str">
        <f t="shared" si="22"/>
        <v/>
      </c>
      <c r="BB34" s="176" t="str">
        <f t="shared" si="23"/>
        <v/>
      </c>
      <c r="BC34" s="176" t="str">
        <f t="shared" si="24"/>
        <v/>
      </c>
      <c r="BD34" s="176" t="str">
        <f t="shared" si="25"/>
        <v/>
      </c>
      <c r="BE34" s="176" t="str">
        <f t="shared" si="26"/>
        <v/>
      </c>
      <c r="BF34" s="176" t="str">
        <f t="shared" si="27"/>
        <v/>
      </c>
      <c r="BG34" s="176" t="str">
        <f t="shared" si="28"/>
        <v/>
      </c>
      <c r="BH34" s="176" t="str">
        <f t="shared" si="29"/>
        <v/>
      </c>
      <c r="BI34" s="182" t="str">
        <f t="shared" si="30"/>
        <v/>
      </c>
    </row>
    <row r="35" spans="1:61" ht="24" customHeight="1">
      <c r="A35" s="3" t="str">
        <f>IF(AE35&lt;&gt;"OK","",CONCATENATE("SELL",TEXT('Front Page'!$F$33,"000"),"-",SUBSTITUTE('Front Page'!$R$63," ",""),"-",LEFT(D35,2),"-",TEXT(B35,"000")))</f>
        <v/>
      </c>
      <c r="B35" s="4" t="str">
        <f>IFERROR(IF(E35="","",MAX(B$17:B34)+1),"")</f>
        <v/>
      </c>
      <c r="C35" s="5"/>
      <c r="D35" s="17" t="str">
        <f t="shared" si="37"/>
        <v>None</v>
      </c>
      <c r="E35" s="17" t="str">
        <f t="shared" si="2"/>
        <v/>
      </c>
      <c r="F35" s="17" t="str">
        <f t="shared" si="3"/>
        <v/>
      </c>
      <c r="G35" s="232" t="str">
        <f t="shared" si="38"/>
        <v>No</v>
      </c>
      <c r="H35" s="223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76">
        <v>1</v>
      </c>
      <c r="U35" s="276">
        <v>1</v>
      </c>
      <c r="V35" s="221">
        <v>0</v>
      </c>
      <c r="W35" s="221">
        <v>0</v>
      </c>
      <c r="X35" s="273">
        <v>0</v>
      </c>
      <c r="Y35" s="274">
        <v>0</v>
      </c>
      <c r="Z35" s="224"/>
      <c r="AA35" s="7" t="str">
        <f t="shared" si="5"/>
        <v/>
      </c>
      <c r="AB35" s="7" t="str">
        <f t="shared" si="6"/>
        <v/>
      </c>
      <c r="AC35" s="288">
        <f t="shared" si="32"/>
        <v>0</v>
      </c>
      <c r="AD35" s="10" t="str">
        <f t="shared" si="33"/>
        <v>Not an offer</v>
      </c>
      <c r="AE35" s="289" t="str">
        <f t="shared" si="34"/>
        <v>Not an Offer</v>
      </c>
      <c r="AF35" s="105"/>
      <c r="AG35" s="176">
        <v>19</v>
      </c>
      <c r="AH35" s="176"/>
      <c r="AI35" s="176">
        <f t="shared" si="35"/>
        <v>0</v>
      </c>
      <c r="AJ35" s="176">
        <f t="shared" si="36"/>
        <v>0</v>
      </c>
      <c r="AK35" s="176"/>
      <c r="AL35" s="179" t="str">
        <f t="shared" si="7"/>
        <v/>
      </c>
      <c r="AM35" s="176" t="str">
        <f t="shared" si="8"/>
        <v/>
      </c>
      <c r="AN35" s="176" t="str">
        <f t="shared" si="9"/>
        <v/>
      </c>
      <c r="AO35" s="176" t="str">
        <f t="shared" si="10"/>
        <v/>
      </c>
      <c r="AP35" s="176" t="str">
        <f t="shared" si="11"/>
        <v/>
      </c>
      <c r="AQ35" s="176" t="str">
        <f t="shared" si="12"/>
        <v/>
      </c>
      <c r="AR35" s="176" t="str">
        <f t="shared" si="13"/>
        <v/>
      </c>
      <c r="AS35" s="176" t="str">
        <f t="shared" si="14"/>
        <v/>
      </c>
      <c r="AT35" s="176" t="str">
        <f t="shared" si="15"/>
        <v/>
      </c>
      <c r="AU35" s="176" t="str">
        <f t="shared" si="16"/>
        <v/>
      </c>
      <c r="AV35" s="176" t="str">
        <f t="shared" si="17"/>
        <v/>
      </c>
      <c r="AW35" s="180" t="str">
        <f t="shared" si="18"/>
        <v/>
      </c>
      <c r="AX35" s="181" t="str">
        <f t="shared" si="19"/>
        <v/>
      </c>
      <c r="AY35" s="176" t="str">
        <f t="shared" si="20"/>
        <v/>
      </c>
      <c r="AZ35" s="176" t="str">
        <f t="shared" si="21"/>
        <v/>
      </c>
      <c r="BA35" s="176" t="str">
        <f t="shared" si="22"/>
        <v/>
      </c>
      <c r="BB35" s="176" t="str">
        <f t="shared" si="23"/>
        <v/>
      </c>
      <c r="BC35" s="176" t="str">
        <f t="shared" si="24"/>
        <v/>
      </c>
      <c r="BD35" s="176" t="str">
        <f t="shared" si="25"/>
        <v/>
      </c>
      <c r="BE35" s="176" t="str">
        <f t="shared" si="26"/>
        <v/>
      </c>
      <c r="BF35" s="176" t="str">
        <f t="shared" si="27"/>
        <v/>
      </c>
      <c r="BG35" s="176" t="str">
        <f t="shared" si="28"/>
        <v/>
      </c>
      <c r="BH35" s="176" t="str">
        <f t="shared" si="29"/>
        <v/>
      </c>
      <c r="BI35" s="182" t="str">
        <f t="shared" si="30"/>
        <v/>
      </c>
    </row>
    <row r="36" spans="1:61" ht="24" customHeight="1">
      <c r="A36" s="3" t="str">
        <f>IF(AE36&lt;&gt;"OK","",CONCATENATE("SELL",TEXT('Front Page'!$F$33,"000"),"-",SUBSTITUTE('Front Page'!$R$63," ",""),"-",LEFT(D36,2),"-",TEXT(B36,"000")))</f>
        <v/>
      </c>
      <c r="B36" s="4" t="str">
        <f>IFERROR(IF(E36="","",MAX(B$17:B35)+1),"")</f>
        <v/>
      </c>
      <c r="C36" s="5"/>
      <c r="D36" s="17" t="str">
        <f t="shared" si="37"/>
        <v>None</v>
      </c>
      <c r="E36" s="17" t="str">
        <f t="shared" si="2"/>
        <v/>
      </c>
      <c r="F36" s="17" t="str">
        <f t="shared" si="3"/>
        <v/>
      </c>
      <c r="G36" s="232" t="str">
        <f t="shared" si="38"/>
        <v>No</v>
      </c>
      <c r="H36" s="223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76">
        <v>1</v>
      </c>
      <c r="U36" s="276">
        <v>1</v>
      </c>
      <c r="V36" s="221">
        <v>0</v>
      </c>
      <c r="W36" s="221">
        <v>0</v>
      </c>
      <c r="X36" s="273">
        <v>0</v>
      </c>
      <c r="Y36" s="274">
        <v>0</v>
      </c>
      <c r="Z36" s="224"/>
      <c r="AA36" s="7" t="str">
        <f t="shared" si="5"/>
        <v/>
      </c>
      <c r="AB36" s="7" t="str">
        <f t="shared" si="6"/>
        <v/>
      </c>
      <c r="AC36" s="288">
        <f t="shared" si="32"/>
        <v>0</v>
      </c>
      <c r="AD36" s="10" t="str">
        <f t="shared" si="33"/>
        <v>Not an offer</v>
      </c>
      <c r="AE36" s="289" t="str">
        <f t="shared" si="34"/>
        <v>Not an Offer</v>
      </c>
      <c r="AF36" s="105"/>
      <c r="AG36" s="176">
        <v>20</v>
      </c>
      <c r="AH36" s="176"/>
      <c r="AI36" s="176">
        <f t="shared" si="35"/>
        <v>0</v>
      </c>
      <c r="AJ36" s="176">
        <f t="shared" si="36"/>
        <v>0</v>
      </c>
      <c r="AK36" s="176"/>
      <c r="AL36" s="179" t="str">
        <f t="shared" si="7"/>
        <v/>
      </c>
      <c r="AM36" s="176" t="str">
        <f t="shared" si="8"/>
        <v/>
      </c>
      <c r="AN36" s="176" t="str">
        <f t="shared" si="9"/>
        <v/>
      </c>
      <c r="AO36" s="176" t="str">
        <f t="shared" si="10"/>
        <v/>
      </c>
      <c r="AP36" s="176" t="str">
        <f t="shared" si="11"/>
        <v/>
      </c>
      <c r="AQ36" s="176" t="str">
        <f t="shared" si="12"/>
        <v/>
      </c>
      <c r="AR36" s="176" t="str">
        <f t="shared" si="13"/>
        <v/>
      </c>
      <c r="AS36" s="176" t="str">
        <f t="shared" si="14"/>
        <v/>
      </c>
      <c r="AT36" s="176" t="str">
        <f t="shared" si="15"/>
        <v/>
      </c>
      <c r="AU36" s="176" t="str">
        <f t="shared" si="16"/>
        <v/>
      </c>
      <c r="AV36" s="176" t="str">
        <f t="shared" si="17"/>
        <v/>
      </c>
      <c r="AW36" s="180" t="str">
        <f t="shared" si="18"/>
        <v/>
      </c>
      <c r="AX36" s="181" t="str">
        <f t="shared" si="19"/>
        <v/>
      </c>
      <c r="AY36" s="176" t="str">
        <f t="shared" si="20"/>
        <v/>
      </c>
      <c r="AZ36" s="176" t="str">
        <f t="shared" si="21"/>
        <v/>
      </c>
      <c r="BA36" s="176" t="str">
        <f t="shared" si="22"/>
        <v/>
      </c>
      <c r="BB36" s="176" t="str">
        <f t="shared" si="23"/>
        <v/>
      </c>
      <c r="BC36" s="176" t="str">
        <f t="shared" si="24"/>
        <v/>
      </c>
      <c r="BD36" s="176" t="str">
        <f t="shared" si="25"/>
        <v/>
      </c>
      <c r="BE36" s="176" t="str">
        <f t="shared" si="26"/>
        <v/>
      </c>
      <c r="BF36" s="176" t="str">
        <f t="shared" si="27"/>
        <v/>
      </c>
      <c r="BG36" s="176" t="str">
        <f t="shared" si="28"/>
        <v/>
      </c>
      <c r="BH36" s="176" t="str">
        <f t="shared" si="29"/>
        <v/>
      </c>
      <c r="BI36" s="182" t="str">
        <f t="shared" si="30"/>
        <v/>
      </c>
    </row>
    <row r="37" spans="1:61" ht="24" customHeight="1">
      <c r="A37" s="3" t="str">
        <f>IF(AE37&lt;&gt;"OK","",CONCATENATE("SELL",TEXT('Front Page'!$F$33,"000"),"-",SUBSTITUTE('Front Page'!$R$63," ",""),"-",LEFT(D37,2),"-",TEXT(B37,"000")))</f>
        <v/>
      </c>
      <c r="B37" s="4" t="str">
        <f>IFERROR(IF(E37="","",MAX(B$17:B36)+1),"")</f>
        <v/>
      </c>
      <c r="C37" s="5"/>
      <c r="D37" s="17" t="str">
        <f t="shared" si="37"/>
        <v>None</v>
      </c>
      <c r="E37" s="17" t="str">
        <f t="shared" si="2"/>
        <v/>
      </c>
      <c r="F37" s="17" t="str">
        <f t="shared" si="3"/>
        <v/>
      </c>
      <c r="G37" s="232" t="str">
        <f t="shared" si="38"/>
        <v>No</v>
      </c>
      <c r="H37" s="223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0</v>
      </c>
      <c r="R37" s="221">
        <v>0</v>
      </c>
      <c r="S37" s="221">
        <v>0</v>
      </c>
      <c r="T37" s="276">
        <v>1</v>
      </c>
      <c r="U37" s="276">
        <v>1</v>
      </c>
      <c r="V37" s="221">
        <v>0</v>
      </c>
      <c r="W37" s="221">
        <v>0</v>
      </c>
      <c r="X37" s="273">
        <v>0</v>
      </c>
      <c r="Y37" s="274">
        <v>0</v>
      </c>
      <c r="Z37" s="224"/>
      <c r="AA37" s="7" t="str">
        <f t="shared" si="5"/>
        <v/>
      </c>
      <c r="AB37" s="7" t="str">
        <f t="shared" si="6"/>
        <v/>
      </c>
      <c r="AC37" s="288">
        <f t="shared" si="32"/>
        <v>0</v>
      </c>
      <c r="AD37" s="10" t="str">
        <f t="shared" si="33"/>
        <v>Not an offer</v>
      </c>
      <c r="AE37" s="289" t="str">
        <f t="shared" si="34"/>
        <v>Not an Offer</v>
      </c>
      <c r="AF37" s="105"/>
      <c r="AG37" s="176">
        <v>21</v>
      </c>
      <c r="AH37" s="176"/>
      <c r="AI37" s="176">
        <f t="shared" si="35"/>
        <v>0</v>
      </c>
      <c r="AJ37" s="176">
        <f t="shared" si="36"/>
        <v>0</v>
      </c>
      <c r="AK37" s="176"/>
      <c r="AL37" s="179" t="str">
        <f t="shared" si="7"/>
        <v/>
      </c>
      <c r="AM37" s="176" t="str">
        <f t="shared" si="8"/>
        <v/>
      </c>
      <c r="AN37" s="176" t="str">
        <f t="shared" si="9"/>
        <v/>
      </c>
      <c r="AO37" s="176" t="str">
        <f t="shared" si="10"/>
        <v/>
      </c>
      <c r="AP37" s="176" t="str">
        <f t="shared" si="11"/>
        <v/>
      </c>
      <c r="AQ37" s="176" t="str">
        <f t="shared" si="12"/>
        <v/>
      </c>
      <c r="AR37" s="176" t="str">
        <f t="shared" si="13"/>
        <v/>
      </c>
      <c r="AS37" s="176" t="str">
        <f t="shared" si="14"/>
        <v/>
      </c>
      <c r="AT37" s="176" t="str">
        <f t="shared" si="15"/>
        <v/>
      </c>
      <c r="AU37" s="176" t="str">
        <f t="shared" si="16"/>
        <v/>
      </c>
      <c r="AV37" s="176" t="str">
        <f t="shared" si="17"/>
        <v/>
      </c>
      <c r="AW37" s="180" t="str">
        <f t="shared" si="18"/>
        <v/>
      </c>
      <c r="AX37" s="181" t="str">
        <f t="shared" si="19"/>
        <v/>
      </c>
      <c r="AY37" s="176" t="str">
        <f t="shared" si="20"/>
        <v/>
      </c>
      <c r="AZ37" s="176" t="str">
        <f t="shared" si="21"/>
        <v/>
      </c>
      <c r="BA37" s="176" t="str">
        <f t="shared" si="22"/>
        <v/>
      </c>
      <c r="BB37" s="176" t="str">
        <f t="shared" si="23"/>
        <v/>
      </c>
      <c r="BC37" s="176" t="str">
        <f t="shared" si="24"/>
        <v/>
      </c>
      <c r="BD37" s="176" t="str">
        <f t="shared" si="25"/>
        <v/>
      </c>
      <c r="BE37" s="176" t="str">
        <f t="shared" si="26"/>
        <v/>
      </c>
      <c r="BF37" s="176" t="str">
        <f t="shared" si="27"/>
        <v/>
      </c>
      <c r="BG37" s="176" t="str">
        <f t="shared" si="28"/>
        <v/>
      </c>
      <c r="BH37" s="176" t="str">
        <f t="shared" si="29"/>
        <v/>
      </c>
      <c r="BI37" s="182" t="str">
        <f t="shared" si="30"/>
        <v/>
      </c>
    </row>
    <row r="38" spans="1:61" ht="24" customHeight="1">
      <c r="A38" s="3" t="str">
        <f>IF(AE38&lt;&gt;"OK","",CONCATENATE("SELL",TEXT('Front Page'!$F$33,"000"),"-",SUBSTITUTE('Front Page'!$R$63," ",""),"-",LEFT(D38,2),"-",TEXT(B38,"000")))</f>
        <v/>
      </c>
      <c r="B38" s="4" t="str">
        <f>IFERROR(IF(E38="","",MAX(B$17:B37)+1),"")</f>
        <v/>
      </c>
      <c r="C38" s="5"/>
      <c r="D38" s="17" t="str">
        <f t="shared" si="37"/>
        <v>None</v>
      </c>
      <c r="E38" s="17" t="str">
        <f t="shared" si="2"/>
        <v/>
      </c>
      <c r="F38" s="17" t="str">
        <f t="shared" si="3"/>
        <v/>
      </c>
      <c r="G38" s="232" t="str">
        <f t="shared" si="38"/>
        <v>No</v>
      </c>
      <c r="H38" s="223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76">
        <v>1</v>
      </c>
      <c r="U38" s="276">
        <v>1</v>
      </c>
      <c r="V38" s="221">
        <v>0</v>
      </c>
      <c r="W38" s="221">
        <v>0</v>
      </c>
      <c r="X38" s="273">
        <v>0</v>
      </c>
      <c r="Y38" s="274">
        <v>0</v>
      </c>
      <c r="Z38" s="224"/>
      <c r="AA38" s="7" t="str">
        <f t="shared" si="5"/>
        <v/>
      </c>
      <c r="AB38" s="7" t="str">
        <f t="shared" si="6"/>
        <v/>
      </c>
      <c r="AC38" s="288">
        <f t="shared" si="32"/>
        <v>0</v>
      </c>
      <c r="AD38" s="10" t="str">
        <f t="shared" si="33"/>
        <v>Not an offer</v>
      </c>
      <c r="AE38" s="289" t="str">
        <f t="shared" si="34"/>
        <v>Not an Offer</v>
      </c>
      <c r="AF38" s="105"/>
      <c r="AG38" s="176">
        <v>22</v>
      </c>
      <c r="AH38" s="176"/>
      <c r="AI38" s="176">
        <f t="shared" si="35"/>
        <v>0</v>
      </c>
      <c r="AJ38" s="176">
        <f t="shared" si="36"/>
        <v>0</v>
      </c>
      <c r="AK38" s="176"/>
      <c r="AL38" s="179" t="str">
        <f t="shared" si="7"/>
        <v/>
      </c>
      <c r="AM38" s="176" t="str">
        <f t="shared" si="8"/>
        <v/>
      </c>
      <c r="AN38" s="176" t="str">
        <f t="shared" si="9"/>
        <v/>
      </c>
      <c r="AO38" s="176" t="str">
        <f t="shared" si="10"/>
        <v/>
      </c>
      <c r="AP38" s="176" t="str">
        <f t="shared" si="11"/>
        <v/>
      </c>
      <c r="AQ38" s="176" t="str">
        <f t="shared" si="12"/>
        <v/>
      </c>
      <c r="AR38" s="176" t="str">
        <f t="shared" si="13"/>
        <v/>
      </c>
      <c r="AS38" s="176" t="str">
        <f t="shared" si="14"/>
        <v/>
      </c>
      <c r="AT38" s="176" t="str">
        <f t="shared" si="15"/>
        <v/>
      </c>
      <c r="AU38" s="176" t="str">
        <f t="shared" si="16"/>
        <v/>
      </c>
      <c r="AV38" s="176" t="str">
        <f t="shared" si="17"/>
        <v/>
      </c>
      <c r="AW38" s="180" t="str">
        <f t="shared" si="18"/>
        <v/>
      </c>
      <c r="AX38" s="181" t="str">
        <f t="shared" si="19"/>
        <v/>
      </c>
      <c r="AY38" s="176" t="str">
        <f t="shared" si="20"/>
        <v/>
      </c>
      <c r="AZ38" s="176" t="str">
        <f t="shared" si="21"/>
        <v/>
      </c>
      <c r="BA38" s="176" t="str">
        <f t="shared" si="22"/>
        <v/>
      </c>
      <c r="BB38" s="176" t="str">
        <f t="shared" si="23"/>
        <v/>
      </c>
      <c r="BC38" s="176" t="str">
        <f t="shared" si="24"/>
        <v/>
      </c>
      <c r="BD38" s="176" t="str">
        <f t="shared" si="25"/>
        <v/>
      </c>
      <c r="BE38" s="176" t="str">
        <f t="shared" si="26"/>
        <v/>
      </c>
      <c r="BF38" s="176" t="str">
        <f t="shared" si="27"/>
        <v/>
      </c>
      <c r="BG38" s="176" t="str">
        <f t="shared" si="28"/>
        <v/>
      </c>
      <c r="BH38" s="176" t="str">
        <f t="shared" si="29"/>
        <v/>
      </c>
      <c r="BI38" s="182" t="str">
        <f t="shared" si="30"/>
        <v/>
      </c>
    </row>
    <row r="39" spans="1:61" ht="24" customHeight="1">
      <c r="A39" s="3" t="str">
        <f>IF(AE39&lt;&gt;"OK","",CONCATENATE("SELL",TEXT('Front Page'!$F$33,"000"),"-",SUBSTITUTE('Front Page'!$R$63," ",""),"-",LEFT(D39,2),"-",TEXT(B39,"000")))</f>
        <v/>
      </c>
      <c r="B39" s="4" t="str">
        <f>IFERROR(IF(E39="","",MAX(B$17:B38)+1),"")</f>
        <v/>
      </c>
      <c r="C39" s="5"/>
      <c r="D39" s="17" t="str">
        <f t="shared" si="37"/>
        <v>None</v>
      </c>
      <c r="E39" s="17" t="str">
        <f t="shared" si="2"/>
        <v/>
      </c>
      <c r="F39" s="17" t="str">
        <f t="shared" si="3"/>
        <v/>
      </c>
      <c r="G39" s="232" t="str">
        <f t="shared" si="38"/>
        <v>No</v>
      </c>
      <c r="H39" s="223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76">
        <v>1</v>
      </c>
      <c r="U39" s="276">
        <v>1</v>
      </c>
      <c r="V39" s="221">
        <v>0</v>
      </c>
      <c r="W39" s="221">
        <v>0</v>
      </c>
      <c r="X39" s="273">
        <v>0</v>
      </c>
      <c r="Y39" s="274">
        <v>0</v>
      </c>
      <c r="Z39" s="224"/>
      <c r="AA39" s="7" t="str">
        <f t="shared" si="5"/>
        <v/>
      </c>
      <c r="AB39" s="7" t="str">
        <f t="shared" si="6"/>
        <v/>
      </c>
      <c r="AC39" s="288">
        <f t="shared" si="32"/>
        <v>0</v>
      </c>
      <c r="AD39" s="10" t="str">
        <f t="shared" si="33"/>
        <v>Not an offer</v>
      </c>
      <c r="AE39" s="289" t="str">
        <f t="shared" si="34"/>
        <v>Not an Offer</v>
      </c>
      <c r="AF39" s="105"/>
      <c r="AG39" s="176">
        <v>23</v>
      </c>
      <c r="AH39" s="176"/>
      <c r="AI39" s="176">
        <f t="shared" si="35"/>
        <v>0</v>
      </c>
      <c r="AJ39" s="176">
        <f t="shared" si="36"/>
        <v>0</v>
      </c>
      <c r="AK39" s="176"/>
      <c r="AL39" s="179" t="str">
        <f t="shared" si="7"/>
        <v/>
      </c>
      <c r="AM39" s="176" t="str">
        <f t="shared" si="8"/>
        <v/>
      </c>
      <c r="AN39" s="176" t="str">
        <f t="shared" si="9"/>
        <v/>
      </c>
      <c r="AO39" s="176" t="str">
        <f t="shared" si="10"/>
        <v/>
      </c>
      <c r="AP39" s="176" t="str">
        <f t="shared" si="11"/>
        <v/>
      </c>
      <c r="AQ39" s="176" t="str">
        <f t="shared" si="12"/>
        <v/>
      </c>
      <c r="AR39" s="176" t="str">
        <f t="shared" si="13"/>
        <v/>
      </c>
      <c r="AS39" s="176" t="str">
        <f t="shared" si="14"/>
        <v/>
      </c>
      <c r="AT39" s="176" t="str">
        <f t="shared" si="15"/>
        <v/>
      </c>
      <c r="AU39" s="176" t="str">
        <f t="shared" si="16"/>
        <v/>
      </c>
      <c r="AV39" s="176" t="str">
        <f t="shared" si="17"/>
        <v/>
      </c>
      <c r="AW39" s="180" t="str">
        <f t="shared" si="18"/>
        <v/>
      </c>
      <c r="AX39" s="181" t="str">
        <f t="shared" si="19"/>
        <v/>
      </c>
      <c r="AY39" s="176" t="str">
        <f t="shared" si="20"/>
        <v/>
      </c>
      <c r="AZ39" s="176" t="str">
        <f t="shared" si="21"/>
        <v/>
      </c>
      <c r="BA39" s="176" t="str">
        <f t="shared" si="22"/>
        <v/>
      </c>
      <c r="BB39" s="176" t="str">
        <f t="shared" si="23"/>
        <v/>
      </c>
      <c r="BC39" s="176" t="str">
        <f t="shared" si="24"/>
        <v/>
      </c>
      <c r="BD39" s="176" t="str">
        <f t="shared" si="25"/>
        <v/>
      </c>
      <c r="BE39" s="176" t="str">
        <f t="shared" si="26"/>
        <v/>
      </c>
      <c r="BF39" s="176" t="str">
        <f t="shared" si="27"/>
        <v/>
      </c>
      <c r="BG39" s="176" t="str">
        <f t="shared" si="28"/>
        <v/>
      </c>
      <c r="BH39" s="176" t="str">
        <f t="shared" si="29"/>
        <v/>
      </c>
      <c r="BI39" s="182" t="str">
        <f t="shared" si="30"/>
        <v/>
      </c>
    </row>
    <row r="40" spans="1:61" ht="24" customHeight="1">
      <c r="A40" s="3" t="str">
        <f>IF(AE40&lt;&gt;"OK","",CONCATENATE("SELL",TEXT('Front Page'!$F$33,"000"),"-",SUBSTITUTE('Front Page'!$R$63," ",""),"-",LEFT(D40,2),"-",TEXT(B40,"000")))</f>
        <v/>
      </c>
      <c r="B40" s="4" t="str">
        <f>IFERROR(IF(E40="","",MAX(B$17:B39)+1),"")</f>
        <v/>
      </c>
      <c r="C40" s="5"/>
      <c r="D40" s="17" t="str">
        <f t="shared" si="37"/>
        <v>None</v>
      </c>
      <c r="E40" s="17" t="str">
        <f t="shared" si="2"/>
        <v/>
      </c>
      <c r="F40" s="17" t="str">
        <f t="shared" si="3"/>
        <v/>
      </c>
      <c r="G40" s="232" t="str">
        <f t="shared" si="38"/>
        <v>No</v>
      </c>
      <c r="H40" s="223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76">
        <v>1</v>
      </c>
      <c r="U40" s="276">
        <v>1</v>
      </c>
      <c r="V40" s="221">
        <v>0</v>
      </c>
      <c r="W40" s="221">
        <v>0</v>
      </c>
      <c r="X40" s="273">
        <v>0</v>
      </c>
      <c r="Y40" s="274">
        <v>0</v>
      </c>
      <c r="Z40" s="224"/>
      <c r="AA40" s="7" t="str">
        <f t="shared" si="5"/>
        <v/>
      </c>
      <c r="AB40" s="7" t="str">
        <f t="shared" si="6"/>
        <v/>
      </c>
      <c r="AC40" s="288">
        <f t="shared" si="32"/>
        <v>0</v>
      </c>
      <c r="AD40" s="10" t="str">
        <f t="shared" si="33"/>
        <v>Not an offer</v>
      </c>
      <c r="AE40" s="289" t="str">
        <f t="shared" si="34"/>
        <v>Not an Offer</v>
      </c>
      <c r="AF40" s="105"/>
      <c r="AG40" s="176">
        <v>24</v>
      </c>
      <c r="AH40" s="176"/>
      <c r="AI40" s="176">
        <f t="shared" si="35"/>
        <v>0</v>
      </c>
      <c r="AJ40" s="176">
        <f t="shared" si="36"/>
        <v>0</v>
      </c>
      <c r="AK40" s="176"/>
      <c r="AL40" s="179" t="str">
        <f t="shared" si="7"/>
        <v/>
      </c>
      <c r="AM40" s="176" t="str">
        <f t="shared" si="8"/>
        <v/>
      </c>
      <c r="AN40" s="176" t="str">
        <f t="shared" si="9"/>
        <v/>
      </c>
      <c r="AO40" s="176" t="str">
        <f t="shared" si="10"/>
        <v/>
      </c>
      <c r="AP40" s="176" t="str">
        <f t="shared" si="11"/>
        <v/>
      </c>
      <c r="AQ40" s="176" t="str">
        <f t="shared" si="12"/>
        <v/>
      </c>
      <c r="AR40" s="176" t="str">
        <f t="shared" si="13"/>
        <v/>
      </c>
      <c r="AS40" s="176" t="str">
        <f t="shared" si="14"/>
        <v/>
      </c>
      <c r="AT40" s="176" t="str">
        <f t="shared" si="15"/>
        <v/>
      </c>
      <c r="AU40" s="176" t="str">
        <f t="shared" si="16"/>
        <v/>
      </c>
      <c r="AV40" s="176" t="str">
        <f t="shared" si="17"/>
        <v/>
      </c>
      <c r="AW40" s="180" t="str">
        <f t="shared" si="18"/>
        <v/>
      </c>
      <c r="AX40" s="181" t="str">
        <f t="shared" si="19"/>
        <v/>
      </c>
      <c r="AY40" s="176" t="str">
        <f t="shared" si="20"/>
        <v/>
      </c>
      <c r="AZ40" s="176" t="str">
        <f t="shared" si="21"/>
        <v/>
      </c>
      <c r="BA40" s="176" t="str">
        <f t="shared" si="22"/>
        <v/>
      </c>
      <c r="BB40" s="176" t="str">
        <f t="shared" si="23"/>
        <v/>
      </c>
      <c r="BC40" s="176" t="str">
        <f t="shared" si="24"/>
        <v/>
      </c>
      <c r="BD40" s="176" t="str">
        <f t="shared" si="25"/>
        <v/>
      </c>
      <c r="BE40" s="176" t="str">
        <f t="shared" si="26"/>
        <v/>
      </c>
      <c r="BF40" s="176" t="str">
        <f t="shared" si="27"/>
        <v/>
      </c>
      <c r="BG40" s="176" t="str">
        <f t="shared" si="28"/>
        <v/>
      </c>
      <c r="BH40" s="176" t="str">
        <f t="shared" si="29"/>
        <v/>
      </c>
      <c r="BI40" s="182" t="str">
        <f t="shared" si="30"/>
        <v/>
      </c>
    </row>
    <row r="41" spans="1:61" ht="24" customHeight="1">
      <c r="A41" s="3" t="str">
        <f>IF(AE41&lt;&gt;"OK","",CONCATENATE("SELL",TEXT('Front Page'!$F$33,"000"),"-",SUBSTITUTE('Front Page'!$R$63," ",""),"-",LEFT(D41,2),"-",TEXT(B41,"000")))</f>
        <v/>
      </c>
      <c r="B41" s="4" t="str">
        <f>IFERROR(IF(E41="","",MAX(B$17:B40)+1),"")</f>
        <v/>
      </c>
      <c r="C41" s="5"/>
      <c r="D41" s="17" t="str">
        <f t="shared" si="37"/>
        <v>None</v>
      </c>
      <c r="E41" s="17" t="str">
        <f t="shared" si="2"/>
        <v/>
      </c>
      <c r="F41" s="17" t="str">
        <f t="shared" si="3"/>
        <v/>
      </c>
      <c r="G41" s="232" t="str">
        <f t="shared" si="38"/>
        <v>No</v>
      </c>
      <c r="H41" s="223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76">
        <v>1</v>
      </c>
      <c r="U41" s="276">
        <v>1</v>
      </c>
      <c r="V41" s="221">
        <v>0</v>
      </c>
      <c r="W41" s="221">
        <v>0</v>
      </c>
      <c r="X41" s="273">
        <v>0</v>
      </c>
      <c r="Y41" s="274">
        <v>0</v>
      </c>
      <c r="Z41" s="224"/>
      <c r="AA41" s="7" t="str">
        <f t="shared" si="5"/>
        <v/>
      </c>
      <c r="AB41" s="7" t="str">
        <f t="shared" si="6"/>
        <v/>
      </c>
      <c r="AC41" s="288">
        <f t="shared" si="32"/>
        <v>0</v>
      </c>
      <c r="AD41" s="10" t="str">
        <f t="shared" si="33"/>
        <v>Not an offer</v>
      </c>
      <c r="AE41" s="289" t="str">
        <f t="shared" si="34"/>
        <v>Not an Offer</v>
      </c>
      <c r="AF41" s="105"/>
      <c r="AG41" s="176">
        <v>25</v>
      </c>
      <c r="AH41" s="176"/>
      <c r="AI41" s="176">
        <f t="shared" si="35"/>
        <v>0</v>
      </c>
      <c r="AJ41" s="176">
        <f t="shared" si="36"/>
        <v>0</v>
      </c>
      <c r="AK41" s="176"/>
      <c r="AL41" s="179" t="str">
        <f t="shared" si="7"/>
        <v/>
      </c>
      <c r="AM41" s="176" t="str">
        <f t="shared" si="8"/>
        <v/>
      </c>
      <c r="AN41" s="176" t="str">
        <f t="shared" si="9"/>
        <v/>
      </c>
      <c r="AO41" s="176" t="str">
        <f t="shared" si="10"/>
        <v/>
      </c>
      <c r="AP41" s="176" t="str">
        <f t="shared" si="11"/>
        <v/>
      </c>
      <c r="AQ41" s="176" t="str">
        <f t="shared" si="12"/>
        <v/>
      </c>
      <c r="AR41" s="176" t="str">
        <f t="shared" si="13"/>
        <v/>
      </c>
      <c r="AS41" s="176" t="str">
        <f t="shared" si="14"/>
        <v/>
      </c>
      <c r="AT41" s="176" t="str">
        <f t="shared" si="15"/>
        <v/>
      </c>
      <c r="AU41" s="176" t="str">
        <f t="shared" si="16"/>
        <v/>
      </c>
      <c r="AV41" s="176" t="str">
        <f t="shared" si="17"/>
        <v/>
      </c>
      <c r="AW41" s="180" t="str">
        <f t="shared" si="18"/>
        <v/>
      </c>
      <c r="AX41" s="181" t="str">
        <f t="shared" si="19"/>
        <v/>
      </c>
      <c r="AY41" s="176" t="str">
        <f t="shared" si="20"/>
        <v/>
      </c>
      <c r="AZ41" s="176" t="str">
        <f t="shared" si="21"/>
        <v/>
      </c>
      <c r="BA41" s="176" t="str">
        <f t="shared" si="22"/>
        <v/>
      </c>
      <c r="BB41" s="176" t="str">
        <f t="shared" si="23"/>
        <v/>
      </c>
      <c r="BC41" s="176" t="str">
        <f t="shared" si="24"/>
        <v/>
      </c>
      <c r="BD41" s="176" t="str">
        <f t="shared" si="25"/>
        <v/>
      </c>
      <c r="BE41" s="176" t="str">
        <f t="shared" si="26"/>
        <v/>
      </c>
      <c r="BF41" s="176" t="str">
        <f t="shared" si="27"/>
        <v/>
      </c>
      <c r="BG41" s="176" t="str">
        <f t="shared" si="28"/>
        <v/>
      </c>
      <c r="BH41" s="176" t="str">
        <f t="shared" si="29"/>
        <v/>
      </c>
      <c r="BI41" s="182" t="str">
        <f t="shared" si="30"/>
        <v/>
      </c>
    </row>
    <row r="42" spans="1:61" ht="24" customHeight="1">
      <c r="A42" s="3" t="str">
        <f>IF(AE42&lt;&gt;"OK","",CONCATENATE("SELL",TEXT('Front Page'!$F$33,"000"),"-",SUBSTITUTE('Front Page'!$R$63," ",""),"-",LEFT(D42,2),"-",TEXT(B42,"000")))</f>
        <v/>
      </c>
      <c r="B42" s="4" t="str">
        <f>IFERROR(IF(E42="","",MAX(B$17:B41)+1),"")</f>
        <v/>
      </c>
      <c r="C42" s="5"/>
      <c r="D42" s="17" t="str">
        <f t="shared" si="37"/>
        <v>None</v>
      </c>
      <c r="E42" s="17" t="str">
        <f t="shared" si="2"/>
        <v/>
      </c>
      <c r="F42" s="17" t="str">
        <f t="shared" si="3"/>
        <v/>
      </c>
      <c r="G42" s="232" t="str">
        <f t="shared" si="38"/>
        <v>No</v>
      </c>
      <c r="H42" s="223">
        <v>0</v>
      </c>
      <c r="I42" s="221">
        <v>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221">
        <v>0</v>
      </c>
      <c r="P42" s="221">
        <v>0</v>
      </c>
      <c r="Q42" s="221">
        <v>0</v>
      </c>
      <c r="R42" s="221">
        <v>0</v>
      </c>
      <c r="S42" s="221">
        <v>0</v>
      </c>
      <c r="T42" s="276">
        <v>1</v>
      </c>
      <c r="U42" s="276">
        <v>1</v>
      </c>
      <c r="V42" s="221">
        <v>0</v>
      </c>
      <c r="W42" s="221">
        <v>0</v>
      </c>
      <c r="X42" s="273">
        <v>0</v>
      </c>
      <c r="Y42" s="274">
        <v>0</v>
      </c>
      <c r="Z42" s="224"/>
      <c r="AA42" s="7" t="str">
        <f t="shared" si="5"/>
        <v/>
      </c>
      <c r="AB42" s="7" t="str">
        <f t="shared" si="6"/>
        <v/>
      </c>
      <c r="AC42" s="288">
        <f t="shared" si="32"/>
        <v>0</v>
      </c>
      <c r="AD42" s="10" t="str">
        <f t="shared" si="33"/>
        <v>Not an offer</v>
      </c>
      <c r="AE42" s="289" t="str">
        <f t="shared" si="34"/>
        <v>Not an Offer</v>
      </c>
      <c r="AF42" s="105"/>
      <c r="AG42" s="176">
        <v>26</v>
      </c>
      <c r="AH42" s="176"/>
      <c r="AI42" s="176">
        <f t="shared" si="35"/>
        <v>0</v>
      </c>
      <c r="AJ42" s="176">
        <f t="shared" si="36"/>
        <v>0</v>
      </c>
      <c r="AK42" s="176"/>
      <c r="AL42" s="179" t="str">
        <f t="shared" si="7"/>
        <v/>
      </c>
      <c r="AM42" s="176" t="str">
        <f t="shared" si="8"/>
        <v/>
      </c>
      <c r="AN42" s="176" t="str">
        <f t="shared" si="9"/>
        <v/>
      </c>
      <c r="AO42" s="176" t="str">
        <f t="shared" si="10"/>
        <v/>
      </c>
      <c r="AP42" s="176" t="str">
        <f t="shared" si="11"/>
        <v/>
      </c>
      <c r="AQ42" s="176" t="str">
        <f t="shared" si="12"/>
        <v/>
      </c>
      <c r="AR42" s="176" t="str">
        <f t="shared" si="13"/>
        <v/>
      </c>
      <c r="AS42" s="176" t="str">
        <f t="shared" si="14"/>
        <v/>
      </c>
      <c r="AT42" s="176" t="str">
        <f t="shared" si="15"/>
        <v/>
      </c>
      <c r="AU42" s="176" t="str">
        <f t="shared" si="16"/>
        <v/>
      </c>
      <c r="AV42" s="176" t="str">
        <f t="shared" si="17"/>
        <v/>
      </c>
      <c r="AW42" s="180" t="str">
        <f t="shared" si="18"/>
        <v/>
      </c>
      <c r="AX42" s="181" t="str">
        <f t="shared" si="19"/>
        <v/>
      </c>
      <c r="AY42" s="176" t="str">
        <f t="shared" si="20"/>
        <v/>
      </c>
      <c r="AZ42" s="176" t="str">
        <f t="shared" si="21"/>
        <v/>
      </c>
      <c r="BA42" s="176" t="str">
        <f t="shared" si="22"/>
        <v/>
      </c>
      <c r="BB42" s="176" t="str">
        <f t="shared" si="23"/>
        <v/>
      </c>
      <c r="BC42" s="176" t="str">
        <f t="shared" si="24"/>
        <v/>
      </c>
      <c r="BD42" s="176" t="str">
        <f t="shared" si="25"/>
        <v/>
      </c>
      <c r="BE42" s="176" t="str">
        <f t="shared" si="26"/>
        <v/>
      </c>
      <c r="BF42" s="176" t="str">
        <f t="shared" si="27"/>
        <v/>
      </c>
      <c r="BG42" s="176" t="str">
        <f t="shared" si="28"/>
        <v/>
      </c>
      <c r="BH42" s="176" t="str">
        <f t="shared" si="29"/>
        <v/>
      </c>
      <c r="BI42" s="182" t="str">
        <f t="shared" si="30"/>
        <v/>
      </c>
    </row>
    <row r="43" spans="1:61" ht="24" customHeight="1">
      <c r="A43" s="3" t="str">
        <f>IF(AE43&lt;&gt;"OK","",CONCATENATE("SELL",TEXT('Front Page'!$F$33,"000"),"-",SUBSTITUTE('Front Page'!$R$63," ",""),"-",LEFT(D43,2),"-",TEXT(B43,"000")))</f>
        <v/>
      </c>
      <c r="B43" s="4" t="str">
        <f>IFERROR(IF(E43="","",MAX(B$17:B42)+1),"")</f>
        <v/>
      </c>
      <c r="C43" s="5"/>
      <c r="D43" s="17" t="str">
        <f t="shared" si="37"/>
        <v>None</v>
      </c>
      <c r="E43" s="17" t="str">
        <f t="shared" si="2"/>
        <v/>
      </c>
      <c r="F43" s="17" t="str">
        <f t="shared" si="3"/>
        <v/>
      </c>
      <c r="G43" s="232" t="str">
        <f t="shared" si="38"/>
        <v>No</v>
      </c>
      <c r="H43" s="223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76">
        <v>1</v>
      </c>
      <c r="U43" s="276">
        <v>1</v>
      </c>
      <c r="V43" s="221">
        <v>0</v>
      </c>
      <c r="W43" s="221">
        <v>0</v>
      </c>
      <c r="X43" s="273">
        <v>0</v>
      </c>
      <c r="Y43" s="274">
        <v>0</v>
      </c>
      <c r="Z43" s="224"/>
      <c r="AA43" s="7" t="str">
        <f t="shared" si="5"/>
        <v/>
      </c>
      <c r="AB43" s="7" t="str">
        <f t="shared" si="6"/>
        <v/>
      </c>
      <c r="AC43" s="288">
        <f t="shared" si="32"/>
        <v>0</v>
      </c>
      <c r="AD43" s="10" t="str">
        <f t="shared" si="33"/>
        <v>Not an offer</v>
      </c>
      <c r="AE43" s="289" t="str">
        <f t="shared" si="34"/>
        <v>Not an Offer</v>
      </c>
      <c r="AF43" s="105"/>
      <c r="AG43" s="176">
        <v>27</v>
      </c>
      <c r="AH43" s="176"/>
      <c r="AI43" s="176">
        <f t="shared" si="35"/>
        <v>0</v>
      </c>
      <c r="AJ43" s="176">
        <f t="shared" si="36"/>
        <v>0</v>
      </c>
      <c r="AK43" s="176"/>
      <c r="AL43" s="179" t="str">
        <f t="shared" si="7"/>
        <v/>
      </c>
      <c r="AM43" s="176" t="str">
        <f t="shared" si="8"/>
        <v/>
      </c>
      <c r="AN43" s="176" t="str">
        <f t="shared" si="9"/>
        <v/>
      </c>
      <c r="AO43" s="176" t="str">
        <f t="shared" si="10"/>
        <v/>
      </c>
      <c r="AP43" s="176" t="str">
        <f t="shared" si="11"/>
        <v/>
      </c>
      <c r="AQ43" s="176" t="str">
        <f t="shared" si="12"/>
        <v/>
      </c>
      <c r="AR43" s="176" t="str">
        <f t="shared" si="13"/>
        <v/>
      </c>
      <c r="AS43" s="176" t="str">
        <f t="shared" si="14"/>
        <v/>
      </c>
      <c r="AT43" s="176" t="str">
        <f t="shared" si="15"/>
        <v/>
      </c>
      <c r="AU43" s="176" t="str">
        <f t="shared" si="16"/>
        <v/>
      </c>
      <c r="AV43" s="176" t="str">
        <f t="shared" si="17"/>
        <v/>
      </c>
      <c r="AW43" s="180" t="str">
        <f t="shared" si="18"/>
        <v/>
      </c>
      <c r="AX43" s="181" t="str">
        <f t="shared" si="19"/>
        <v/>
      </c>
      <c r="AY43" s="176" t="str">
        <f t="shared" si="20"/>
        <v/>
      </c>
      <c r="AZ43" s="176" t="str">
        <f t="shared" si="21"/>
        <v/>
      </c>
      <c r="BA43" s="176" t="str">
        <f t="shared" si="22"/>
        <v/>
      </c>
      <c r="BB43" s="176" t="str">
        <f t="shared" si="23"/>
        <v/>
      </c>
      <c r="BC43" s="176" t="str">
        <f t="shared" si="24"/>
        <v/>
      </c>
      <c r="BD43" s="176" t="str">
        <f t="shared" si="25"/>
        <v/>
      </c>
      <c r="BE43" s="176" t="str">
        <f t="shared" si="26"/>
        <v/>
      </c>
      <c r="BF43" s="176" t="str">
        <f t="shared" si="27"/>
        <v/>
      </c>
      <c r="BG43" s="176" t="str">
        <f t="shared" si="28"/>
        <v/>
      </c>
      <c r="BH43" s="176" t="str">
        <f t="shared" si="29"/>
        <v/>
      </c>
      <c r="BI43" s="182" t="str">
        <f t="shared" si="30"/>
        <v/>
      </c>
    </row>
    <row r="44" spans="1:61" ht="24" customHeight="1">
      <c r="A44" s="3" t="str">
        <f>IF(AE44&lt;&gt;"OK","",CONCATENATE("SELL",TEXT('Front Page'!$F$33,"000"),"-",SUBSTITUTE('Front Page'!$R$63," ",""),"-",LEFT(D44,2),"-",TEXT(B44,"000")))</f>
        <v/>
      </c>
      <c r="B44" s="4" t="str">
        <f>IFERROR(IF(E44="","",MAX(B$17:B43)+1),"")</f>
        <v/>
      </c>
      <c r="C44" s="5"/>
      <c r="D44" s="17" t="str">
        <f t="shared" si="37"/>
        <v>None</v>
      </c>
      <c r="E44" s="17" t="str">
        <f t="shared" si="2"/>
        <v/>
      </c>
      <c r="F44" s="17" t="str">
        <f t="shared" si="3"/>
        <v/>
      </c>
      <c r="G44" s="232" t="str">
        <f t="shared" si="38"/>
        <v>No</v>
      </c>
      <c r="H44" s="223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76">
        <v>1</v>
      </c>
      <c r="U44" s="276">
        <v>1</v>
      </c>
      <c r="V44" s="221">
        <v>0</v>
      </c>
      <c r="W44" s="221">
        <v>0</v>
      </c>
      <c r="X44" s="273">
        <v>0</v>
      </c>
      <c r="Y44" s="274">
        <v>0</v>
      </c>
      <c r="Z44" s="224"/>
      <c r="AA44" s="7" t="str">
        <f t="shared" si="5"/>
        <v/>
      </c>
      <c r="AB44" s="7" t="str">
        <f t="shared" si="6"/>
        <v/>
      </c>
      <c r="AC44" s="288">
        <f t="shared" si="32"/>
        <v>0</v>
      </c>
      <c r="AD44" s="10" t="str">
        <f t="shared" si="33"/>
        <v>Not an offer</v>
      </c>
      <c r="AE44" s="289" t="str">
        <f t="shared" si="34"/>
        <v>Not an Offer</v>
      </c>
      <c r="AF44" s="105"/>
      <c r="AG44" s="176">
        <v>28</v>
      </c>
      <c r="AH44" s="176"/>
      <c r="AI44" s="176">
        <f t="shared" si="35"/>
        <v>0</v>
      </c>
      <c r="AJ44" s="176">
        <f t="shared" si="36"/>
        <v>0</v>
      </c>
      <c r="AK44" s="176"/>
      <c r="AL44" s="179" t="str">
        <f t="shared" si="7"/>
        <v/>
      </c>
      <c r="AM44" s="176" t="str">
        <f t="shared" si="8"/>
        <v/>
      </c>
      <c r="AN44" s="176" t="str">
        <f t="shared" si="9"/>
        <v/>
      </c>
      <c r="AO44" s="176" t="str">
        <f t="shared" si="10"/>
        <v/>
      </c>
      <c r="AP44" s="176" t="str">
        <f t="shared" si="11"/>
        <v/>
      </c>
      <c r="AQ44" s="176" t="str">
        <f t="shared" si="12"/>
        <v/>
      </c>
      <c r="AR44" s="176" t="str">
        <f t="shared" si="13"/>
        <v/>
      </c>
      <c r="AS44" s="176" t="str">
        <f t="shared" si="14"/>
        <v/>
      </c>
      <c r="AT44" s="176" t="str">
        <f t="shared" si="15"/>
        <v/>
      </c>
      <c r="AU44" s="176" t="str">
        <f t="shared" si="16"/>
        <v/>
      </c>
      <c r="AV44" s="176" t="str">
        <f t="shared" si="17"/>
        <v/>
      </c>
      <c r="AW44" s="180" t="str">
        <f t="shared" si="18"/>
        <v/>
      </c>
      <c r="AX44" s="181" t="str">
        <f t="shared" si="19"/>
        <v/>
      </c>
      <c r="AY44" s="176" t="str">
        <f t="shared" si="20"/>
        <v/>
      </c>
      <c r="AZ44" s="176" t="str">
        <f t="shared" si="21"/>
        <v/>
      </c>
      <c r="BA44" s="176" t="str">
        <f t="shared" si="22"/>
        <v/>
      </c>
      <c r="BB44" s="176" t="str">
        <f t="shared" si="23"/>
        <v/>
      </c>
      <c r="BC44" s="176" t="str">
        <f t="shared" si="24"/>
        <v/>
      </c>
      <c r="BD44" s="176" t="str">
        <f t="shared" si="25"/>
        <v/>
      </c>
      <c r="BE44" s="176" t="str">
        <f t="shared" si="26"/>
        <v/>
      </c>
      <c r="BF44" s="176" t="str">
        <f t="shared" si="27"/>
        <v/>
      </c>
      <c r="BG44" s="176" t="str">
        <f t="shared" si="28"/>
        <v/>
      </c>
      <c r="BH44" s="176" t="str">
        <f t="shared" si="29"/>
        <v/>
      </c>
      <c r="BI44" s="182" t="str">
        <f t="shared" si="30"/>
        <v/>
      </c>
    </row>
    <row r="45" spans="1:61" ht="24" customHeight="1">
      <c r="A45" s="3" t="str">
        <f>IF(AE45&lt;&gt;"OK","",CONCATENATE("SELL",TEXT('Front Page'!$F$33,"000"),"-",SUBSTITUTE('Front Page'!$R$63," ",""),"-",LEFT(D45,2),"-",TEXT(B45,"000")))</f>
        <v/>
      </c>
      <c r="B45" s="4" t="str">
        <f>IFERROR(IF(E45="","",MAX(B$17:B44)+1),"")</f>
        <v/>
      </c>
      <c r="C45" s="5"/>
      <c r="D45" s="17" t="str">
        <f t="shared" si="37"/>
        <v>None</v>
      </c>
      <c r="E45" s="17" t="str">
        <f t="shared" si="2"/>
        <v/>
      </c>
      <c r="F45" s="17" t="str">
        <f t="shared" si="3"/>
        <v/>
      </c>
      <c r="G45" s="232" t="str">
        <f t="shared" si="38"/>
        <v>No</v>
      </c>
      <c r="H45" s="223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276">
        <v>1</v>
      </c>
      <c r="U45" s="276">
        <v>1</v>
      </c>
      <c r="V45" s="221">
        <v>0</v>
      </c>
      <c r="W45" s="221">
        <v>0</v>
      </c>
      <c r="X45" s="273">
        <v>0</v>
      </c>
      <c r="Y45" s="274">
        <v>0</v>
      </c>
      <c r="Z45" s="224"/>
      <c r="AA45" s="7" t="str">
        <f t="shared" si="5"/>
        <v/>
      </c>
      <c r="AB45" s="7" t="str">
        <f t="shared" si="6"/>
        <v/>
      </c>
      <c r="AC45" s="288">
        <f t="shared" si="32"/>
        <v>0</v>
      </c>
      <c r="AD45" s="10" t="str">
        <f t="shared" si="33"/>
        <v>Not an offer</v>
      </c>
      <c r="AE45" s="289" t="str">
        <f t="shared" si="34"/>
        <v>Not an Offer</v>
      </c>
      <c r="AF45" s="105"/>
      <c r="AG45" s="176">
        <v>29</v>
      </c>
      <c r="AH45" s="176"/>
      <c r="AI45" s="176">
        <f t="shared" si="35"/>
        <v>0</v>
      </c>
      <c r="AJ45" s="176">
        <f t="shared" si="36"/>
        <v>0</v>
      </c>
      <c r="AK45" s="176"/>
      <c r="AL45" s="179" t="str">
        <f t="shared" si="7"/>
        <v/>
      </c>
      <c r="AM45" s="176" t="str">
        <f t="shared" si="8"/>
        <v/>
      </c>
      <c r="AN45" s="176" t="str">
        <f t="shared" si="9"/>
        <v/>
      </c>
      <c r="AO45" s="176" t="str">
        <f t="shared" si="10"/>
        <v/>
      </c>
      <c r="AP45" s="176" t="str">
        <f t="shared" si="11"/>
        <v/>
      </c>
      <c r="AQ45" s="176" t="str">
        <f t="shared" si="12"/>
        <v/>
      </c>
      <c r="AR45" s="176" t="str">
        <f t="shared" si="13"/>
        <v/>
      </c>
      <c r="AS45" s="176" t="str">
        <f t="shared" si="14"/>
        <v/>
      </c>
      <c r="AT45" s="176" t="str">
        <f t="shared" si="15"/>
        <v/>
      </c>
      <c r="AU45" s="176" t="str">
        <f t="shared" si="16"/>
        <v/>
      </c>
      <c r="AV45" s="176" t="str">
        <f t="shared" si="17"/>
        <v/>
      </c>
      <c r="AW45" s="180" t="str">
        <f t="shared" si="18"/>
        <v/>
      </c>
      <c r="AX45" s="181" t="str">
        <f t="shared" si="19"/>
        <v/>
      </c>
      <c r="AY45" s="176" t="str">
        <f t="shared" si="20"/>
        <v/>
      </c>
      <c r="AZ45" s="176" t="str">
        <f t="shared" si="21"/>
        <v/>
      </c>
      <c r="BA45" s="176" t="str">
        <f t="shared" si="22"/>
        <v/>
      </c>
      <c r="BB45" s="176" t="str">
        <f t="shared" si="23"/>
        <v/>
      </c>
      <c r="BC45" s="176" t="str">
        <f t="shared" si="24"/>
        <v/>
      </c>
      <c r="BD45" s="176" t="str">
        <f t="shared" si="25"/>
        <v/>
      </c>
      <c r="BE45" s="176" t="str">
        <f t="shared" si="26"/>
        <v/>
      </c>
      <c r="BF45" s="176" t="str">
        <f t="shared" si="27"/>
        <v/>
      </c>
      <c r="BG45" s="176" t="str">
        <f t="shared" si="28"/>
        <v/>
      </c>
      <c r="BH45" s="176" t="str">
        <f t="shared" si="29"/>
        <v/>
      </c>
      <c r="BI45" s="182" t="str">
        <f t="shared" si="30"/>
        <v/>
      </c>
    </row>
    <row r="46" spans="1:61" ht="24" customHeight="1">
      <c r="A46" s="3" t="str">
        <f>IF(AE46&lt;&gt;"OK","",CONCATENATE("SELL",TEXT('Front Page'!$F$33,"000"),"-",SUBSTITUTE('Front Page'!$R$63," ",""),"-",LEFT(D46,2),"-",TEXT(B46,"000")))</f>
        <v/>
      </c>
      <c r="B46" s="4" t="str">
        <f>IFERROR(IF(E46="","",MAX(B$17:B45)+1),"")</f>
        <v/>
      </c>
      <c r="C46" s="5"/>
      <c r="D46" s="17" t="str">
        <f t="shared" si="37"/>
        <v>None</v>
      </c>
      <c r="E46" s="17" t="str">
        <f t="shared" si="2"/>
        <v/>
      </c>
      <c r="F46" s="17" t="str">
        <f t="shared" si="3"/>
        <v/>
      </c>
      <c r="G46" s="232" t="str">
        <f t="shared" si="38"/>
        <v>No</v>
      </c>
      <c r="H46" s="223">
        <v>0</v>
      </c>
      <c r="I46" s="221">
        <v>0</v>
      </c>
      <c r="J46" s="221">
        <v>0</v>
      </c>
      <c r="K46" s="221">
        <v>0</v>
      </c>
      <c r="L46" s="221">
        <v>0</v>
      </c>
      <c r="M46" s="221">
        <v>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76">
        <v>1</v>
      </c>
      <c r="U46" s="276">
        <v>1</v>
      </c>
      <c r="V46" s="221">
        <v>0</v>
      </c>
      <c r="W46" s="221">
        <v>0</v>
      </c>
      <c r="X46" s="273">
        <v>0</v>
      </c>
      <c r="Y46" s="274">
        <v>0</v>
      </c>
      <c r="Z46" s="224"/>
      <c r="AA46" s="7" t="str">
        <f t="shared" si="5"/>
        <v/>
      </c>
      <c r="AB46" s="7" t="str">
        <f t="shared" si="6"/>
        <v/>
      </c>
      <c r="AC46" s="288">
        <f t="shared" si="32"/>
        <v>0</v>
      </c>
      <c r="AD46" s="10" t="str">
        <f t="shared" si="33"/>
        <v>Not an offer</v>
      </c>
      <c r="AE46" s="289" t="str">
        <f t="shared" si="34"/>
        <v>Not an Offer</v>
      </c>
      <c r="AF46" s="105"/>
      <c r="AG46" s="176">
        <v>30</v>
      </c>
      <c r="AH46" s="176"/>
      <c r="AI46" s="176">
        <f t="shared" si="35"/>
        <v>0</v>
      </c>
      <c r="AJ46" s="176">
        <f t="shared" si="36"/>
        <v>0</v>
      </c>
      <c r="AK46" s="176"/>
      <c r="AL46" s="179" t="str">
        <f t="shared" si="7"/>
        <v/>
      </c>
      <c r="AM46" s="176" t="str">
        <f t="shared" si="8"/>
        <v/>
      </c>
      <c r="AN46" s="176" t="str">
        <f t="shared" si="9"/>
        <v/>
      </c>
      <c r="AO46" s="176" t="str">
        <f t="shared" si="10"/>
        <v/>
      </c>
      <c r="AP46" s="176" t="str">
        <f t="shared" si="11"/>
        <v/>
      </c>
      <c r="AQ46" s="176" t="str">
        <f t="shared" si="12"/>
        <v/>
      </c>
      <c r="AR46" s="176" t="str">
        <f t="shared" si="13"/>
        <v/>
      </c>
      <c r="AS46" s="176" t="str">
        <f t="shared" si="14"/>
        <v/>
      </c>
      <c r="AT46" s="176" t="str">
        <f t="shared" si="15"/>
        <v/>
      </c>
      <c r="AU46" s="176" t="str">
        <f t="shared" si="16"/>
        <v/>
      </c>
      <c r="AV46" s="176" t="str">
        <f t="shared" si="17"/>
        <v/>
      </c>
      <c r="AW46" s="180" t="str">
        <f t="shared" si="18"/>
        <v/>
      </c>
      <c r="AX46" s="181" t="str">
        <f t="shared" si="19"/>
        <v/>
      </c>
      <c r="AY46" s="176" t="str">
        <f t="shared" si="20"/>
        <v/>
      </c>
      <c r="AZ46" s="176" t="str">
        <f t="shared" si="21"/>
        <v/>
      </c>
      <c r="BA46" s="176" t="str">
        <f t="shared" si="22"/>
        <v/>
      </c>
      <c r="BB46" s="176" t="str">
        <f t="shared" si="23"/>
        <v/>
      </c>
      <c r="BC46" s="176" t="str">
        <f t="shared" si="24"/>
        <v/>
      </c>
      <c r="BD46" s="176" t="str">
        <f t="shared" si="25"/>
        <v/>
      </c>
      <c r="BE46" s="176" t="str">
        <f t="shared" si="26"/>
        <v/>
      </c>
      <c r="BF46" s="176" t="str">
        <f t="shared" si="27"/>
        <v/>
      </c>
      <c r="BG46" s="176" t="str">
        <f t="shared" si="28"/>
        <v/>
      </c>
      <c r="BH46" s="176" t="str">
        <f t="shared" si="29"/>
        <v/>
      </c>
      <c r="BI46" s="182" t="str">
        <f t="shared" si="30"/>
        <v/>
      </c>
    </row>
    <row r="47" spans="1:61" ht="24" customHeight="1">
      <c r="A47" s="3" t="str">
        <f>IF(AE47&lt;&gt;"OK","",CONCATENATE("SELL",TEXT('Front Page'!$F$33,"000"),"-",SUBSTITUTE('Front Page'!$R$63," ",""),"-",LEFT(D47,2),"-",TEXT(B47,"000")))</f>
        <v/>
      </c>
      <c r="B47" s="4" t="str">
        <f>IFERROR(IF(E47="","",MAX(B$17:B46)+1),"")</f>
        <v/>
      </c>
      <c r="C47" s="5"/>
      <c r="D47" s="17" t="str">
        <f t="shared" si="37"/>
        <v>None</v>
      </c>
      <c r="E47" s="17" t="str">
        <f t="shared" si="2"/>
        <v/>
      </c>
      <c r="F47" s="17" t="str">
        <f t="shared" si="3"/>
        <v/>
      </c>
      <c r="G47" s="232" t="str">
        <f t="shared" si="38"/>
        <v>No</v>
      </c>
      <c r="H47" s="223">
        <v>0</v>
      </c>
      <c r="I47" s="221">
        <v>0</v>
      </c>
      <c r="J47" s="221">
        <v>0</v>
      </c>
      <c r="K47" s="221">
        <v>0</v>
      </c>
      <c r="L47" s="221">
        <v>0</v>
      </c>
      <c r="M47" s="221">
        <v>0</v>
      </c>
      <c r="N47" s="221">
        <v>0</v>
      </c>
      <c r="O47" s="221">
        <v>0</v>
      </c>
      <c r="P47" s="221">
        <v>0</v>
      </c>
      <c r="Q47" s="221">
        <v>0</v>
      </c>
      <c r="R47" s="221">
        <v>0</v>
      </c>
      <c r="S47" s="221">
        <v>0</v>
      </c>
      <c r="T47" s="276">
        <v>1</v>
      </c>
      <c r="U47" s="276">
        <v>1</v>
      </c>
      <c r="V47" s="221">
        <v>0</v>
      </c>
      <c r="W47" s="221">
        <v>0</v>
      </c>
      <c r="X47" s="273">
        <v>0</v>
      </c>
      <c r="Y47" s="274">
        <v>0</v>
      </c>
      <c r="Z47" s="224"/>
      <c r="AA47" s="7" t="str">
        <f t="shared" si="5"/>
        <v/>
      </c>
      <c r="AB47" s="7" t="str">
        <f t="shared" si="6"/>
        <v/>
      </c>
      <c r="AC47" s="288">
        <f t="shared" si="32"/>
        <v>0</v>
      </c>
      <c r="AD47" s="10" t="str">
        <f t="shared" si="33"/>
        <v>Not an offer</v>
      </c>
      <c r="AE47" s="289" t="str">
        <f t="shared" si="34"/>
        <v>Not an Offer</v>
      </c>
      <c r="AF47" s="105"/>
      <c r="AG47" s="176">
        <v>31</v>
      </c>
      <c r="AH47" s="176"/>
      <c r="AI47" s="176">
        <f t="shared" si="35"/>
        <v>0</v>
      </c>
      <c r="AJ47" s="176">
        <f t="shared" si="36"/>
        <v>0</v>
      </c>
      <c r="AK47" s="176"/>
      <c r="AL47" s="179" t="str">
        <f t="shared" si="7"/>
        <v/>
      </c>
      <c r="AM47" s="176" t="str">
        <f t="shared" si="8"/>
        <v/>
      </c>
      <c r="AN47" s="176" t="str">
        <f t="shared" si="9"/>
        <v/>
      </c>
      <c r="AO47" s="176" t="str">
        <f t="shared" si="10"/>
        <v/>
      </c>
      <c r="AP47" s="176" t="str">
        <f t="shared" si="11"/>
        <v/>
      </c>
      <c r="AQ47" s="176" t="str">
        <f t="shared" si="12"/>
        <v/>
      </c>
      <c r="AR47" s="176" t="str">
        <f t="shared" si="13"/>
        <v/>
      </c>
      <c r="AS47" s="176" t="str">
        <f t="shared" si="14"/>
        <v/>
      </c>
      <c r="AT47" s="176" t="str">
        <f t="shared" si="15"/>
        <v/>
      </c>
      <c r="AU47" s="176" t="str">
        <f t="shared" si="16"/>
        <v/>
      </c>
      <c r="AV47" s="176" t="str">
        <f t="shared" si="17"/>
        <v/>
      </c>
      <c r="AW47" s="180" t="str">
        <f t="shared" si="18"/>
        <v/>
      </c>
      <c r="AX47" s="181" t="str">
        <f t="shared" si="19"/>
        <v/>
      </c>
      <c r="AY47" s="176" t="str">
        <f t="shared" si="20"/>
        <v/>
      </c>
      <c r="AZ47" s="176" t="str">
        <f t="shared" si="21"/>
        <v/>
      </c>
      <c r="BA47" s="176" t="str">
        <f t="shared" si="22"/>
        <v/>
      </c>
      <c r="BB47" s="176" t="str">
        <f t="shared" si="23"/>
        <v/>
      </c>
      <c r="BC47" s="176" t="str">
        <f t="shared" si="24"/>
        <v/>
      </c>
      <c r="BD47" s="176" t="str">
        <f t="shared" si="25"/>
        <v/>
      </c>
      <c r="BE47" s="176" t="str">
        <f t="shared" si="26"/>
        <v/>
      </c>
      <c r="BF47" s="176" t="str">
        <f t="shared" si="27"/>
        <v/>
      </c>
      <c r="BG47" s="176" t="str">
        <f t="shared" si="28"/>
        <v/>
      </c>
      <c r="BH47" s="176" t="str">
        <f t="shared" si="29"/>
        <v/>
      </c>
      <c r="BI47" s="182" t="str">
        <f t="shared" si="30"/>
        <v/>
      </c>
    </row>
    <row r="48" spans="1:61" ht="24" customHeight="1">
      <c r="A48" s="3" t="str">
        <f>IF(AE48&lt;&gt;"OK","",CONCATENATE("SELL",TEXT('Front Page'!$F$33,"000"),"-",SUBSTITUTE('Front Page'!$R$63," ",""),"-",LEFT(D48,2),"-",TEXT(B48,"000")))</f>
        <v/>
      </c>
      <c r="B48" s="4" t="str">
        <f>IFERROR(IF(E48="","",MAX(B$17:B47)+1),"")</f>
        <v/>
      </c>
      <c r="C48" s="5"/>
      <c r="D48" s="17" t="str">
        <f t="shared" si="37"/>
        <v>None</v>
      </c>
      <c r="E48" s="17" t="str">
        <f t="shared" si="2"/>
        <v/>
      </c>
      <c r="F48" s="17" t="str">
        <f t="shared" si="3"/>
        <v/>
      </c>
      <c r="G48" s="232" t="str">
        <f t="shared" si="38"/>
        <v>No</v>
      </c>
      <c r="H48" s="223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76">
        <v>1</v>
      </c>
      <c r="U48" s="276">
        <v>1</v>
      </c>
      <c r="V48" s="221">
        <v>0</v>
      </c>
      <c r="W48" s="221">
        <v>0</v>
      </c>
      <c r="X48" s="273">
        <v>0</v>
      </c>
      <c r="Y48" s="274">
        <v>0</v>
      </c>
      <c r="Z48" s="224"/>
      <c r="AA48" s="7" t="str">
        <f t="shared" si="5"/>
        <v/>
      </c>
      <c r="AB48" s="7" t="str">
        <f t="shared" si="6"/>
        <v/>
      </c>
      <c r="AC48" s="288">
        <f t="shared" si="32"/>
        <v>0</v>
      </c>
      <c r="AD48" s="10" t="str">
        <f t="shared" si="33"/>
        <v>Not an offer</v>
      </c>
      <c r="AE48" s="289" t="str">
        <f t="shared" si="34"/>
        <v>Not an Offer</v>
      </c>
      <c r="AF48" s="105"/>
      <c r="AG48" s="176">
        <v>32</v>
      </c>
      <c r="AH48" s="176"/>
      <c r="AI48" s="176">
        <f t="shared" si="35"/>
        <v>0</v>
      </c>
      <c r="AJ48" s="176">
        <f t="shared" si="36"/>
        <v>0</v>
      </c>
      <c r="AK48" s="176"/>
      <c r="AL48" s="179" t="str">
        <f t="shared" si="7"/>
        <v/>
      </c>
      <c r="AM48" s="176" t="str">
        <f t="shared" si="8"/>
        <v/>
      </c>
      <c r="AN48" s="176" t="str">
        <f t="shared" si="9"/>
        <v/>
      </c>
      <c r="AO48" s="176" t="str">
        <f t="shared" si="10"/>
        <v/>
      </c>
      <c r="AP48" s="176" t="str">
        <f t="shared" si="11"/>
        <v/>
      </c>
      <c r="AQ48" s="176" t="str">
        <f t="shared" si="12"/>
        <v/>
      </c>
      <c r="AR48" s="176" t="str">
        <f t="shared" si="13"/>
        <v/>
      </c>
      <c r="AS48" s="176" t="str">
        <f t="shared" si="14"/>
        <v/>
      </c>
      <c r="AT48" s="176" t="str">
        <f t="shared" si="15"/>
        <v/>
      </c>
      <c r="AU48" s="176" t="str">
        <f t="shared" si="16"/>
        <v/>
      </c>
      <c r="AV48" s="176" t="str">
        <f t="shared" si="17"/>
        <v/>
      </c>
      <c r="AW48" s="180" t="str">
        <f t="shared" si="18"/>
        <v/>
      </c>
      <c r="AX48" s="181" t="str">
        <f t="shared" si="19"/>
        <v/>
      </c>
      <c r="AY48" s="176" t="str">
        <f t="shared" si="20"/>
        <v/>
      </c>
      <c r="AZ48" s="176" t="str">
        <f t="shared" si="21"/>
        <v/>
      </c>
      <c r="BA48" s="176" t="str">
        <f t="shared" si="22"/>
        <v/>
      </c>
      <c r="BB48" s="176" t="str">
        <f t="shared" si="23"/>
        <v/>
      </c>
      <c r="BC48" s="176" t="str">
        <f t="shared" si="24"/>
        <v/>
      </c>
      <c r="BD48" s="176" t="str">
        <f t="shared" si="25"/>
        <v/>
      </c>
      <c r="BE48" s="176" t="str">
        <f t="shared" si="26"/>
        <v/>
      </c>
      <c r="BF48" s="176" t="str">
        <f t="shared" si="27"/>
        <v/>
      </c>
      <c r="BG48" s="176" t="str">
        <f t="shared" si="28"/>
        <v/>
      </c>
      <c r="BH48" s="176" t="str">
        <f t="shared" si="29"/>
        <v/>
      </c>
      <c r="BI48" s="182" t="str">
        <f t="shared" si="30"/>
        <v/>
      </c>
    </row>
    <row r="49" spans="1:61" ht="24" customHeight="1">
      <c r="A49" s="3" t="str">
        <f>IF(AE49&lt;&gt;"OK","",CONCATENATE("SELL",TEXT('Front Page'!$F$33,"000"),"-",SUBSTITUTE('Front Page'!$R$63," ",""),"-",LEFT(D49,2),"-",TEXT(B49,"000")))</f>
        <v/>
      </c>
      <c r="B49" s="4" t="str">
        <f>IFERROR(IF(E49="","",MAX(B$17:B48)+1),"")</f>
        <v/>
      </c>
      <c r="C49" s="5"/>
      <c r="D49" s="17" t="str">
        <f t="shared" si="37"/>
        <v>None</v>
      </c>
      <c r="E49" s="17" t="str">
        <f t="shared" ref="E49:E66" si="41">IFERROR(DATE($AI$7,AW49,1),"")</f>
        <v/>
      </c>
      <c r="F49" s="17" t="str">
        <f t="shared" ref="F49:F66" si="42">IFERROR(DATE($AI$7,AX49+1,1)-1,"")</f>
        <v/>
      </c>
      <c r="G49" s="232" t="str">
        <f t="shared" si="38"/>
        <v>No</v>
      </c>
      <c r="H49" s="223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76">
        <v>1</v>
      </c>
      <c r="U49" s="276">
        <v>1</v>
      </c>
      <c r="V49" s="221">
        <v>0</v>
      </c>
      <c r="W49" s="221">
        <v>0</v>
      </c>
      <c r="X49" s="273">
        <v>0</v>
      </c>
      <c r="Y49" s="274">
        <v>0</v>
      </c>
      <c r="Z49" s="224"/>
      <c r="AA49" s="7" t="str">
        <f t="shared" si="5"/>
        <v/>
      </c>
      <c r="AB49" s="7" t="str">
        <f t="shared" si="6"/>
        <v/>
      </c>
      <c r="AC49" s="288">
        <f t="shared" si="32"/>
        <v>0</v>
      </c>
      <c r="AD49" s="10" t="str">
        <f t="shared" si="33"/>
        <v>Not an offer</v>
      </c>
      <c r="AE49" s="289" t="str">
        <f t="shared" si="34"/>
        <v>Not an Offer</v>
      </c>
      <c r="AF49" s="105"/>
      <c r="AG49" s="176">
        <v>33</v>
      </c>
      <c r="AH49" s="176"/>
      <c r="AI49" s="176">
        <f t="shared" si="35"/>
        <v>0</v>
      </c>
      <c r="AJ49" s="176">
        <f t="shared" si="36"/>
        <v>0</v>
      </c>
      <c r="AK49" s="176"/>
      <c r="AL49" s="179" t="str">
        <f t="shared" ref="AL49:AL66" si="43">IF(H49&lt;&gt;0,AL$14,"")</f>
        <v/>
      </c>
      <c r="AM49" s="176" t="str">
        <f t="shared" ref="AM49:AM66" si="44">IF(I49&lt;&gt;0,MIN(AL49,AM$14),AL49)</f>
        <v/>
      </c>
      <c r="AN49" s="176" t="str">
        <f t="shared" ref="AN49:AN66" si="45">IF(J49&lt;&gt;0,MIN(AM49,AN$14),AM49)</f>
        <v/>
      </c>
      <c r="AO49" s="176" t="str">
        <f t="shared" ref="AO49:AO66" si="46">IF(K49&lt;&gt;0,MIN(AN49,AO$14),AN49)</f>
        <v/>
      </c>
      <c r="AP49" s="176" t="str">
        <f t="shared" ref="AP49:AP66" si="47">IF(L49&lt;&gt;0,MIN(AO49,AP$14),AO49)</f>
        <v/>
      </c>
      <c r="AQ49" s="176" t="str">
        <f t="shared" ref="AQ49:AQ66" si="48">IF(M49&lt;&gt;0,MIN(AP49,AQ$14),AP49)</f>
        <v/>
      </c>
      <c r="AR49" s="176" t="str">
        <f t="shared" ref="AR49:AR66" si="49">IF(N49&lt;&gt;0,MIN(AQ49,AR$14),AQ49)</f>
        <v/>
      </c>
      <c r="AS49" s="176" t="str">
        <f t="shared" ref="AS49:AS66" si="50">IF(O49&lt;&gt;0,MIN(AR49,AS$14),AR49)</f>
        <v/>
      </c>
      <c r="AT49" s="176" t="str">
        <f t="shared" ref="AT49:AT66" si="51">IF(P49&lt;&gt;0,MIN(AS49,AT$14),AS49)</f>
        <v/>
      </c>
      <c r="AU49" s="176" t="str">
        <f t="shared" ref="AU49:AU66" si="52">IF(Q49&lt;&gt;0,MIN(AT49,AU$14),AT49)</f>
        <v/>
      </c>
      <c r="AV49" s="176" t="str">
        <f t="shared" ref="AV49:AV66" si="53">IF(R49&lt;&gt;0,MIN(AU49,AV$14),AU49)</f>
        <v/>
      </c>
      <c r="AW49" s="180" t="str">
        <f t="shared" ref="AW49:AW66" si="54">IF(S49&lt;&gt;0,MIN(AV49,AW$14),AV49)</f>
        <v/>
      </c>
      <c r="AX49" s="181" t="str">
        <f t="shared" ref="AX49:AX66" si="55">IF(H49&lt;&gt;0,MAX(AY49,AX$14),AY49)</f>
        <v/>
      </c>
      <c r="AY49" s="176" t="str">
        <f t="shared" ref="AY49:AY66" si="56">IF(I49&lt;&gt;0,MAX(AZ49,AY$14),AZ49)</f>
        <v/>
      </c>
      <c r="AZ49" s="176" t="str">
        <f t="shared" ref="AZ49:AZ66" si="57">IF(J49&lt;&gt;0,MAX(BA49,AZ$14),BA49)</f>
        <v/>
      </c>
      <c r="BA49" s="176" t="str">
        <f t="shared" ref="BA49:BA66" si="58">IF(K49&lt;&gt;0,MAX(BB49,BA$14),BB49)</f>
        <v/>
      </c>
      <c r="BB49" s="176" t="str">
        <f t="shared" ref="BB49:BB66" si="59">IF(L49&lt;&gt;0,MAX(BC49,BB$14),BC49)</f>
        <v/>
      </c>
      <c r="BC49" s="176" t="str">
        <f t="shared" ref="BC49:BC66" si="60">IF(M49&lt;&gt;0,MAX(BD49,BC$14),BD49)</f>
        <v/>
      </c>
      <c r="BD49" s="176" t="str">
        <f t="shared" ref="BD49:BD66" si="61">IF(N49&lt;&gt;0,MAX(BE49,BD$14),BE49)</f>
        <v/>
      </c>
      <c r="BE49" s="176" t="str">
        <f t="shared" ref="BE49:BE66" si="62">IF(O49&lt;&gt;0,MAX(BF49,BE$14),BF49)</f>
        <v/>
      </c>
      <c r="BF49" s="176" t="str">
        <f t="shared" ref="BF49:BF66" si="63">IF(P49&lt;&gt;0,MAX(BG49,BF$14),BG49)</f>
        <v/>
      </c>
      <c r="BG49" s="176" t="str">
        <f t="shared" ref="BG49:BG66" si="64">IF(Q49&lt;&gt;0,MAX(BH49,BG$14),BH49)</f>
        <v/>
      </c>
      <c r="BH49" s="176" t="str">
        <f t="shared" ref="BH49:BH66" si="65">IF(R49&lt;&gt;0,MAX(BI49,BH$14),BI49)</f>
        <v/>
      </c>
      <c r="BI49" s="182" t="str">
        <f t="shared" ref="BI49:BI66" si="66">IF(S49&lt;&gt;0,BI$14,"")</f>
        <v/>
      </c>
    </row>
    <row r="50" spans="1:61" ht="24" customHeight="1">
      <c r="A50" s="3" t="str">
        <f>IF(AE50&lt;&gt;"OK","",CONCATENATE("SELL",TEXT('Front Page'!$F$33,"000"),"-",SUBSTITUTE('Front Page'!$R$63," ",""),"-",LEFT(D50,2),"-",TEXT(B50,"000")))</f>
        <v/>
      </c>
      <c r="B50" s="4" t="str">
        <f>IFERROR(IF(E50="","",MAX(B$17:B49)+1),"")</f>
        <v/>
      </c>
      <c r="C50" s="5"/>
      <c r="D50" s="17" t="str">
        <f t="shared" si="37"/>
        <v>None</v>
      </c>
      <c r="E50" s="17" t="str">
        <f t="shared" si="41"/>
        <v/>
      </c>
      <c r="F50" s="17" t="str">
        <f t="shared" si="42"/>
        <v/>
      </c>
      <c r="G50" s="232" t="str">
        <f t="shared" si="38"/>
        <v>No</v>
      </c>
      <c r="H50" s="223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76">
        <v>1</v>
      </c>
      <c r="U50" s="276">
        <v>1</v>
      </c>
      <c r="V50" s="221">
        <v>0</v>
      </c>
      <c r="W50" s="221">
        <v>0</v>
      </c>
      <c r="X50" s="273">
        <v>0</v>
      </c>
      <c r="Y50" s="274">
        <v>0</v>
      </c>
      <c r="Z50" s="224"/>
      <c r="AA50" s="7" t="str">
        <f t="shared" si="5"/>
        <v/>
      </c>
      <c r="AB50" s="7" t="str">
        <f t="shared" si="6"/>
        <v/>
      </c>
      <c r="AC50" s="288">
        <f t="shared" si="32"/>
        <v>0</v>
      </c>
      <c r="AD50" s="10" t="str">
        <f t="shared" si="33"/>
        <v>Not an offer</v>
      </c>
      <c r="AE50" s="289" t="str">
        <f t="shared" si="34"/>
        <v>Not an Offer</v>
      </c>
      <c r="AF50" s="105"/>
      <c r="AG50" s="176">
        <v>34</v>
      </c>
      <c r="AH50" s="176"/>
      <c r="AI50" s="176">
        <f t="shared" si="35"/>
        <v>0</v>
      </c>
      <c r="AJ50" s="176">
        <f t="shared" si="36"/>
        <v>0</v>
      </c>
      <c r="AK50" s="176"/>
      <c r="AL50" s="179" t="str">
        <f t="shared" si="43"/>
        <v/>
      </c>
      <c r="AM50" s="176" t="str">
        <f t="shared" si="44"/>
        <v/>
      </c>
      <c r="AN50" s="176" t="str">
        <f t="shared" si="45"/>
        <v/>
      </c>
      <c r="AO50" s="176" t="str">
        <f t="shared" si="46"/>
        <v/>
      </c>
      <c r="AP50" s="176" t="str">
        <f t="shared" si="47"/>
        <v/>
      </c>
      <c r="AQ50" s="176" t="str">
        <f t="shared" si="48"/>
        <v/>
      </c>
      <c r="AR50" s="176" t="str">
        <f t="shared" si="49"/>
        <v/>
      </c>
      <c r="AS50" s="176" t="str">
        <f t="shared" si="50"/>
        <v/>
      </c>
      <c r="AT50" s="176" t="str">
        <f t="shared" si="51"/>
        <v/>
      </c>
      <c r="AU50" s="176" t="str">
        <f t="shared" si="52"/>
        <v/>
      </c>
      <c r="AV50" s="176" t="str">
        <f t="shared" si="53"/>
        <v/>
      </c>
      <c r="AW50" s="180" t="str">
        <f t="shared" si="54"/>
        <v/>
      </c>
      <c r="AX50" s="181" t="str">
        <f t="shared" si="55"/>
        <v/>
      </c>
      <c r="AY50" s="176" t="str">
        <f t="shared" si="56"/>
        <v/>
      </c>
      <c r="AZ50" s="176" t="str">
        <f t="shared" si="57"/>
        <v/>
      </c>
      <c r="BA50" s="176" t="str">
        <f t="shared" si="58"/>
        <v/>
      </c>
      <c r="BB50" s="176" t="str">
        <f t="shared" si="59"/>
        <v/>
      </c>
      <c r="BC50" s="176" t="str">
        <f t="shared" si="60"/>
        <v/>
      </c>
      <c r="BD50" s="176" t="str">
        <f t="shared" si="61"/>
        <v/>
      </c>
      <c r="BE50" s="176" t="str">
        <f t="shared" si="62"/>
        <v/>
      </c>
      <c r="BF50" s="176" t="str">
        <f t="shared" si="63"/>
        <v/>
      </c>
      <c r="BG50" s="176" t="str">
        <f t="shared" si="64"/>
        <v/>
      </c>
      <c r="BH50" s="176" t="str">
        <f t="shared" si="65"/>
        <v/>
      </c>
      <c r="BI50" s="182" t="str">
        <f t="shared" si="66"/>
        <v/>
      </c>
    </row>
    <row r="51" spans="1:61" ht="24" customHeight="1">
      <c r="A51" s="3" t="str">
        <f>IF(AE51&lt;&gt;"OK","",CONCATENATE("SELL",TEXT('Front Page'!$F$33,"000"),"-",SUBSTITUTE('Front Page'!$R$63," ",""),"-",LEFT(D51,2),"-",TEXT(B51,"000")))</f>
        <v/>
      </c>
      <c r="B51" s="4" t="str">
        <f>IFERROR(IF(E51="","",MAX(B$17:B50)+1),"")</f>
        <v/>
      </c>
      <c r="C51" s="5"/>
      <c r="D51" s="17" t="str">
        <f t="shared" si="37"/>
        <v>None</v>
      </c>
      <c r="E51" s="17" t="str">
        <f t="shared" si="41"/>
        <v/>
      </c>
      <c r="F51" s="17" t="str">
        <f t="shared" si="42"/>
        <v/>
      </c>
      <c r="G51" s="232" t="str">
        <f t="shared" si="38"/>
        <v>No</v>
      </c>
      <c r="H51" s="223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1">
        <v>0</v>
      </c>
      <c r="P51" s="221">
        <v>0</v>
      </c>
      <c r="Q51" s="221">
        <v>0</v>
      </c>
      <c r="R51" s="221">
        <v>0</v>
      </c>
      <c r="S51" s="221">
        <v>0</v>
      </c>
      <c r="T51" s="276">
        <v>1</v>
      </c>
      <c r="U51" s="276">
        <v>1</v>
      </c>
      <c r="V51" s="221">
        <v>0</v>
      </c>
      <c r="W51" s="221">
        <v>0</v>
      </c>
      <c r="X51" s="273">
        <v>0</v>
      </c>
      <c r="Y51" s="274">
        <v>0</v>
      </c>
      <c r="Z51" s="224"/>
      <c r="AA51" s="7" t="str">
        <f t="shared" si="5"/>
        <v/>
      </c>
      <c r="AB51" s="7" t="str">
        <f t="shared" si="6"/>
        <v/>
      </c>
      <c r="AC51" s="288">
        <f t="shared" si="32"/>
        <v>0</v>
      </c>
      <c r="AD51" s="10" t="str">
        <f t="shared" si="33"/>
        <v>Not an offer</v>
      </c>
      <c r="AE51" s="289" t="str">
        <f t="shared" si="34"/>
        <v>Not an Offer</v>
      </c>
      <c r="AF51" s="105"/>
      <c r="AG51" s="176">
        <v>35</v>
      </c>
      <c r="AH51" s="176"/>
      <c r="AI51" s="176">
        <f t="shared" si="35"/>
        <v>0</v>
      </c>
      <c r="AJ51" s="176">
        <f t="shared" si="36"/>
        <v>0</v>
      </c>
      <c r="AK51" s="176"/>
      <c r="AL51" s="179" t="str">
        <f t="shared" si="43"/>
        <v/>
      </c>
      <c r="AM51" s="176" t="str">
        <f t="shared" si="44"/>
        <v/>
      </c>
      <c r="AN51" s="176" t="str">
        <f t="shared" si="45"/>
        <v/>
      </c>
      <c r="AO51" s="176" t="str">
        <f t="shared" si="46"/>
        <v/>
      </c>
      <c r="AP51" s="176" t="str">
        <f t="shared" si="47"/>
        <v/>
      </c>
      <c r="AQ51" s="176" t="str">
        <f t="shared" si="48"/>
        <v/>
      </c>
      <c r="AR51" s="176" t="str">
        <f t="shared" si="49"/>
        <v/>
      </c>
      <c r="AS51" s="176" t="str">
        <f t="shared" si="50"/>
        <v/>
      </c>
      <c r="AT51" s="176" t="str">
        <f t="shared" si="51"/>
        <v/>
      </c>
      <c r="AU51" s="176" t="str">
        <f t="shared" si="52"/>
        <v/>
      </c>
      <c r="AV51" s="176" t="str">
        <f t="shared" si="53"/>
        <v/>
      </c>
      <c r="AW51" s="180" t="str">
        <f t="shared" si="54"/>
        <v/>
      </c>
      <c r="AX51" s="181" t="str">
        <f t="shared" si="55"/>
        <v/>
      </c>
      <c r="AY51" s="176" t="str">
        <f t="shared" si="56"/>
        <v/>
      </c>
      <c r="AZ51" s="176" t="str">
        <f t="shared" si="57"/>
        <v/>
      </c>
      <c r="BA51" s="176" t="str">
        <f t="shared" si="58"/>
        <v/>
      </c>
      <c r="BB51" s="176" t="str">
        <f t="shared" si="59"/>
        <v/>
      </c>
      <c r="BC51" s="176" t="str">
        <f t="shared" si="60"/>
        <v/>
      </c>
      <c r="BD51" s="176" t="str">
        <f t="shared" si="61"/>
        <v/>
      </c>
      <c r="BE51" s="176" t="str">
        <f t="shared" si="62"/>
        <v/>
      </c>
      <c r="BF51" s="176" t="str">
        <f t="shared" si="63"/>
        <v/>
      </c>
      <c r="BG51" s="176" t="str">
        <f t="shared" si="64"/>
        <v/>
      </c>
      <c r="BH51" s="176" t="str">
        <f t="shared" si="65"/>
        <v/>
      </c>
      <c r="BI51" s="182" t="str">
        <f t="shared" si="66"/>
        <v/>
      </c>
    </row>
    <row r="52" spans="1:61" ht="24" customHeight="1">
      <c r="A52" s="3" t="str">
        <f>IF(AE52&lt;&gt;"OK","",CONCATENATE("SELL",TEXT('Front Page'!$F$33,"000"),"-",SUBSTITUTE('Front Page'!$R$63," ",""),"-",LEFT(D52,2),"-",TEXT(B52,"000")))</f>
        <v/>
      </c>
      <c r="B52" s="4" t="str">
        <f>IFERROR(IF(E52="","",MAX(B$17:B51)+1),"")</f>
        <v/>
      </c>
      <c r="C52" s="5"/>
      <c r="D52" s="17" t="str">
        <f t="shared" si="37"/>
        <v>None</v>
      </c>
      <c r="E52" s="17" t="str">
        <f t="shared" si="41"/>
        <v/>
      </c>
      <c r="F52" s="17" t="str">
        <f t="shared" si="42"/>
        <v/>
      </c>
      <c r="G52" s="232" t="str">
        <f t="shared" si="38"/>
        <v>No</v>
      </c>
      <c r="H52" s="223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221">
        <v>0</v>
      </c>
      <c r="Q52" s="221">
        <v>0</v>
      </c>
      <c r="R52" s="221">
        <v>0</v>
      </c>
      <c r="S52" s="221">
        <v>0</v>
      </c>
      <c r="T52" s="276">
        <v>1</v>
      </c>
      <c r="U52" s="276">
        <v>1</v>
      </c>
      <c r="V52" s="221">
        <v>0</v>
      </c>
      <c r="W52" s="221">
        <v>0</v>
      </c>
      <c r="X52" s="273">
        <v>0</v>
      </c>
      <c r="Y52" s="274">
        <v>0</v>
      </c>
      <c r="Z52" s="224"/>
      <c r="AA52" s="7" t="str">
        <f t="shared" si="5"/>
        <v/>
      </c>
      <c r="AB52" s="7" t="str">
        <f t="shared" si="6"/>
        <v/>
      </c>
      <c r="AC52" s="288">
        <f t="shared" si="32"/>
        <v>0</v>
      </c>
      <c r="AD52" s="10" t="str">
        <f t="shared" si="33"/>
        <v>Not an offer</v>
      </c>
      <c r="AE52" s="289" t="str">
        <f t="shared" si="34"/>
        <v>Not an Offer</v>
      </c>
      <c r="AF52" s="105"/>
      <c r="AG52" s="176">
        <v>36</v>
      </c>
      <c r="AH52" s="176"/>
      <c r="AI52" s="176">
        <f t="shared" si="35"/>
        <v>0</v>
      </c>
      <c r="AJ52" s="176">
        <f t="shared" si="36"/>
        <v>0</v>
      </c>
      <c r="AK52" s="176"/>
      <c r="AL52" s="179" t="str">
        <f t="shared" si="43"/>
        <v/>
      </c>
      <c r="AM52" s="176" t="str">
        <f t="shared" si="44"/>
        <v/>
      </c>
      <c r="AN52" s="176" t="str">
        <f t="shared" si="45"/>
        <v/>
      </c>
      <c r="AO52" s="176" t="str">
        <f t="shared" si="46"/>
        <v/>
      </c>
      <c r="AP52" s="176" t="str">
        <f t="shared" si="47"/>
        <v/>
      </c>
      <c r="AQ52" s="176" t="str">
        <f t="shared" si="48"/>
        <v/>
      </c>
      <c r="AR52" s="176" t="str">
        <f t="shared" si="49"/>
        <v/>
      </c>
      <c r="AS52" s="176" t="str">
        <f t="shared" si="50"/>
        <v/>
      </c>
      <c r="AT52" s="176" t="str">
        <f t="shared" si="51"/>
        <v/>
      </c>
      <c r="AU52" s="176" t="str">
        <f t="shared" si="52"/>
        <v/>
      </c>
      <c r="AV52" s="176" t="str">
        <f t="shared" si="53"/>
        <v/>
      </c>
      <c r="AW52" s="180" t="str">
        <f t="shared" si="54"/>
        <v/>
      </c>
      <c r="AX52" s="181" t="str">
        <f t="shared" si="55"/>
        <v/>
      </c>
      <c r="AY52" s="176" t="str">
        <f t="shared" si="56"/>
        <v/>
      </c>
      <c r="AZ52" s="176" t="str">
        <f t="shared" si="57"/>
        <v/>
      </c>
      <c r="BA52" s="176" t="str">
        <f t="shared" si="58"/>
        <v/>
      </c>
      <c r="BB52" s="176" t="str">
        <f t="shared" si="59"/>
        <v/>
      </c>
      <c r="BC52" s="176" t="str">
        <f t="shared" si="60"/>
        <v/>
      </c>
      <c r="BD52" s="176" t="str">
        <f t="shared" si="61"/>
        <v/>
      </c>
      <c r="BE52" s="176" t="str">
        <f t="shared" si="62"/>
        <v/>
      </c>
      <c r="BF52" s="176" t="str">
        <f t="shared" si="63"/>
        <v/>
      </c>
      <c r="BG52" s="176" t="str">
        <f t="shared" si="64"/>
        <v/>
      </c>
      <c r="BH52" s="176" t="str">
        <f t="shared" si="65"/>
        <v/>
      </c>
      <c r="BI52" s="182" t="str">
        <f t="shared" si="66"/>
        <v/>
      </c>
    </row>
    <row r="53" spans="1:61" ht="24" customHeight="1">
      <c r="A53" s="3" t="str">
        <f>IF(AE53&lt;&gt;"OK","",CONCATENATE("SELL",TEXT('Front Page'!$F$33,"000"),"-",SUBSTITUTE('Front Page'!$R$63," ",""),"-",LEFT(D53,2),"-",TEXT(B53,"000")))</f>
        <v/>
      </c>
      <c r="B53" s="4" t="str">
        <f>IFERROR(IF(E53="","",MAX(B$17:B52)+1),"")</f>
        <v/>
      </c>
      <c r="C53" s="5"/>
      <c r="D53" s="17" t="str">
        <f t="shared" si="37"/>
        <v>None</v>
      </c>
      <c r="E53" s="17" t="str">
        <f t="shared" si="41"/>
        <v/>
      </c>
      <c r="F53" s="17" t="str">
        <f t="shared" si="42"/>
        <v/>
      </c>
      <c r="G53" s="232" t="str">
        <f t="shared" si="38"/>
        <v>No</v>
      </c>
      <c r="H53" s="223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76">
        <v>1</v>
      </c>
      <c r="U53" s="276">
        <v>1</v>
      </c>
      <c r="V53" s="221">
        <v>0</v>
      </c>
      <c r="W53" s="221">
        <v>0</v>
      </c>
      <c r="X53" s="273">
        <v>0</v>
      </c>
      <c r="Y53" s="274">
        <v>0</v>
      </c>
      <c r="Z53" s="224"/>
      <c r="AA53" s="7" t="str">
        <f t="shared" si="5"/>
        <v/>
      </c>
      <c r="AB53" s="7" t="str">
        <f t="shared" si="6"/>
        <v/>
      </c>
      <c r="AC53" s="288">
        <f t="shared" si="32"/>
        <v>0</v>
      </c>
      <c r="AD53" s="10" t="str">
        <f t="shared" si="33"/>
        <v>Not an offer</v>
      </c>
      <c r="AE53" s="289" t="str">
        <f t="shared" si="34"/>
        <v>Not an Offer</v>
      </c>
      <c r="AF53" s="105"/>
      <c r="AG53" s="176">
        <v>37</v>
      </c>
      <c r="AH53" s="176"/>
      <c r="AI53" s="176">
        <f t="shared" si="35"/>
        <v>0</v>
      </c>
      <c r="AJ53" s="176">
        <f t="shared" si="36"/>
        <v>0</v>
      </c>
      <c r="AK53" s="176"/>
      <c r="AL53" s="179" t="str">
        <f t="shared" si="43"/>
        <v/>
      </c>
      <c r="AM53" s="176" t="str">
        <f t="shared" si="44"/>
        <v/>
      </c>
      <c r="AN53" s="176" t="str">
        <f t="shared" si="45"/>
        <v/>
      </c>
      <c r="AO53" s="176" t="str">
        <f t="shared" si="46"/>
        <v/>
      </c>
      <c r="AP53" s="176" t="str">
        <f t="shared" si="47"/>
        <v/>
      </c>
      <c r="AQ53" s="176" t="str">
        <f t="shared" si="48"/>
        <v/>
      </c>
      <c r="AR53" s="176" t="str">
        <f t="shared" si="49"/>
        <v/>
      </c>
      <c r="AS53" s="176" t="str">
        <f t="shared" si="50"/>
        <v/>
      </c>
      <c r="AT53" s="176" t="str">
        <f t="shared" si="51"/>
        <v/>
      </c>
      <c r="AU53" s="176" t="str">
        <f t="shared" si="52"/>
        <v/>
      </c>
      <c r="AV53" s="176" t="str">
        <f t="shared" si="53"/>
        <v/>
      </c>
      <c r="AW53" s="180" t="str">
        <f t="shared" si="54"/>
        <v/>
      </c>
      <c r="AX53" s="181" t="str">
        <f t="shared" si="55"/>
        <v/>
      </c>
      <c r="AY53" s="176" t="str">
        <f t="shared" si="56"/>
        <v/>
      </c>
      <c r="AZ53" s="176" t="str">
        <f t="shared" si="57"/>
        <v/>
      </c>
      <c r="BA53" s="176" t="str">
        <f t="shared" si="58"/>
        <v/>
      </c>
      <c r="BB53" s="176" t="str">
        <f t="shared" si="59"/>
        <v/>
      </c>
      <c r="BC53" s="176" t="str">
        <f t="shared" si="60"/>
        <v/>
      </c>
      <c r="BD53" s="176" t="str">
        <f t="shared" si="61"/>
        <v/>
      </c>
      <c r="BE53" s="176" t="str">
        <f t="shared" si="62"/>
        <v/>
      </c>
      <c r="BF53" s="176" t="str">
        <f t="shared" si="63"/>
        <v/>
      </c>
      <c r="BG53" s="176" t="str">
        <f t="shared" si="64"/>
        <v/>
      </c>
      <c r="BH53" s="176" t="str">
        <f t="shared" si="65"/>
        <v/>
      </c>
      <c r="BI53" s="182" t="str">
        <f t="shared" si="66"/>
        <v/>
      </c>
    </row>
    <row r="54" spans="1:61" ht="24" customHeight="1">
      <c r="A54" s="3" t="str">
        <f>IF(AE54&lt;&gt;"OK","",CONCATENATE("SELL",TEXT('Front Page'!$F$33,"000"),"-",SUBSTITUTE('Front Page'!$R$63," ",""),"-",LEFT(D54,2),"-",TEXT(B54,"000")))</f>
        <v/>
      </c>
      <c r="B54" s="4" t="str">
        <f>IFERROR(IF(E54="","",MAX(B$17:B53)+1),"")</f>
        <v/>
      </c>
      <c r="C54" s="5"/>
      <c r="D54" s="17" t="str">
        <f t="shared" si="37"/>
        <v>None</v>
      </c>
      <c r="E54" s="17" t="str">
        <f t="shared" si="41"/>
        <v/>
      </c>
      <c r="F54" s="17" t="str">
        <f t="shared" si="42"/>
        <v/>
      </c>
      <c r="G54" s="232" t="str">
        <f t="shared" si="38"/>
        <v>No</v>
      </c>
      <c r="H54" s="223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76">
        <v>1</v>
      </c>
      <c r="U54" s="276">
        <v>1</v>
      </c>
      <c r="V54" s="221">
        <v>0</v>
      </c>
      <c r="W54" s="221">
        <v>0</v>
      </c>
      <c r="X54" s="273">
        <v>0</v>
      </c>
      <c r="Y54" s="274">
        <v>0</v>
      </c>
      <c r="Z54" s="224"/>
      <c r="AA54" s="7" t="str">
        <f t="shared" si="5"/>
        <v/>
      </c>
      <c r="AB54" s="7" t="str">
        <f t="shared" si="6"/>
        <v/>
      </c>
      <c r="AC54" s="288">
        <f t="shared" si="32"/>
        <v>0</v>
      </c>
      <c r="AD54" s="10" t="str">
        <f t="shared" si="33"/>
        <v>Not an offer</v>
      </c>
      <c r="AE54" s="289" t="str">
        <f t="shared" si="34"/>
        <v>Not an Offer</v>
      </c>
      <c r="AF54" s="105"/>
      <c r="AG54" s="176">
        <v>38</v>
      </c>
      <c r="AH54" s="176"/>
      <c r="AI54" s="176">
        <f t="shared" si="35"/>
        <v>0</v>
      </c>
      <c r="AJ54" s="176">
        <f t="shared" si="36"/>
        <v>0</v>
      </c>
      <c r="AK54" s="176"/>
      <c r="AL54" s="179" t="str">
        <f t="shared" si="43"/>
        <v/>
      </c>
      <c r="AM54" s="176" t="str">
        <f t="shared" si="44"/>
        <v/>
      </c>
      <c r="AN54" s="176" t="str">
        <f t="shared" si="45"/>
        <v/>
      </c>
      <c r="AO54" s="176" t="str">
        <f t="shared" si="46"/>
        <v/>
      </c>
      <c r="AP54" s="176" t="str">
        <f t="shared" si="47"/>
        <v/>
      </c>
      <c r="AQ54" s="176" t="str">
        <f t="shared" si="48"/>
        <v/>
      </c>
      <c r="AR54" s="176" t="str">
        <f t="shared" si="49"/>
        <v/>
      </c>
      <c r="AS54" s="176" t="str">
        <f t="shared" si="50"/>
        <v/>
      </c>
      <c r="AT54" s="176" t="str">
        <f t="shared" si="51"/>
        <v/>
      </c>
      <c r="AU54" s="176" t="str">
        <f t="shared" si="52"/>
        <v/>
      </c>
      <c r="AV54" s="176" t="str">
        <f t="shared" si="53"/>
        <v/>
      </c>
      <c r="AW54" s="180" t="str">
        <f t="shared" si="54"/>
        <v/>
      </c>
      <c r="AX54" s="181" t="str">
        <f t="shared" si="55"/>
        <v/>
      </c>
      <c r="AY54" s="176" t="str">
        <f t="shared" si="56"/>
        <v/>
      </c>
      <c r="AZ54" s="176" t="str">
        <f t="shared" si="57"/>
        <v/>
      </c>
      <c r="BA54" s="176" t="str">
        <f t="shared" si="58"/>
        <v/>
      </c>
      <c r="BB54" s="176" t="str">
        <f t="shared" si="59"/>
        <v/>
      </c>
      <c r="BC54" s="176" t="str">
        <f t="shared" si="60"/>
        <v/>
      </c>
      <c r="BD54" s="176" t="str">
        <f t="shared" si="61"/>
        <v/>
      </c>
      <c r="BE54" s="176" t="str">
        <f t="shared" si="62"/>
        <v/>
      </c>
      <c r="BF54" s="176" t="str">
        <f t="shared" si="63"/>
        <v/>
      </c>
      <c r="BG54" s="176" t="str">
        <f t="shared" si="64"/>
        <v/>
      </c>
      <c r="BH54" s="176" t="str">
        <f t="shared" si="65"/>
        <v/>
      </c>
      <c r="BI54" s="182" t="str">
        <f t="shared" si="66"/>
        <v/>
      </c>
    </row>
    <row r="55" spans="1:61" ht="24" customHeight="1">
      <c r="A55" s="3" t="str">
        <f>IF(AE55&lt;&gt;"OK","",CONCATENATE("SELL",TEXT('Front Page'!$F$33,"000"),"-",SUBSTITUTE('Front Page'!$R$63," ",""),"-",LEFT(D55,2),"-",TEXT(B55,"000")))</f>
        <v/>
      </c>
      <c r="B55" s="4" t="str">
        <f>IFERROR(IF(E55="","",MAX(B$17:B54)+1),"")</f>
        <v/>
      </c>
      <c r="C55" s="5"/>
      <c r="D55" s="17" t="str">
        <f t="shared" si="37"/>
        <v>None</v>
      </c>
      <c r="E55" s="17" t="str">
        <f t="shared" si="41"/>
        <v/>
      </c>
      <c r="F55" s="17" t="str">
        <f t="shared" si="42"/>
        <v/>
      </c>
      <c r="G55" s="232" t="str">
        <f t="shared" si="38"/>
        <v>No</v>
      </c>
      <c r="H55" s="223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  <c r="Q55" s="221">
        <v>0</v>
      </c>
      <c r="R55" s="221">
        <v>0</v>
      </c>
      <c r="S55" s="221">
        <v>0</v>
      </c>
      <c r="T55" s="276">
        <v>1</v>
      </c>
      <c r="U55" s="276">
        <v>1</v>
      </c>
      <c r="V55" s="221">
        <v>0</v>
      </c>
      <c r="W55" s="221">
        <v>0</v>
      </c>
      <c r="X55" s="273">
        <v>0</v>
      </c>
      <c r="Y55" s="274">
        <v>0</v>
      </c>
      <c r="Z55" s="224"/>
      <c r="AA55" s="7" t="str">
        <f t="shared" si="5"/>
        <v/>
      </c>
      <c r="AB55" s="7" t="str">
        <f t="shared" si="6"/>
        <v/>
      </c>
      <c r="AC55" s="288">
        <f t="shared" si="32"/>
        <v>0</v>
      </c>
      <c r="AD55" s="10" t="str">
        <f t="shared" si="33"/>
        <v>Not an offer</v>
      </c>
      <c r="AE55" s="289" t="str">
        <f t="shared" si="34"/>
        <v>Not an Offer</v>
      </c>
      <c r="AF55" s="105"/>
      <c r="AG55" s="176">
        <v>39</v>
      </c>
      <c r="AH55" s="176"/>
      <c r="AI55" s="176">
        <f t="shared" si="35"/>
        <v>0</v>
      </c>
      <c r="AJ55" s="176">
        <f t="shared" si="36"/>
        <v>0</v>
      </c>
      <c r="AK55" s="176"/>
      <c r="AL55" s="179" t="str">
        <f t="shared" si="43"/>
        <v/>
      </c>
      <c r="AM55" s="176" t="str">
        <f t="shared" si="44"/>
        <v/>
      </c>
      <c r="AN55" s="176" t="str">
        <f t="shared" si="45"/>
        <v/>
      </c>
      <c r="AO55" s="176" t="str">
        <f t="shared" si="46"/>
        <v/>
      </c>
      <c r="AP55" s="176" t="str">
        <f t="shared" si="47"/>
        <v/>
      </c>
      <c r="AQ55" s="176" t="str">
        <f t="shared" si="48"/>
        <v/>
      </c>
      <c r="AR55" s="176" t="str">
        <f t="shared" si="49"/>
        <v/>
      </c>
      <c r="AS55" s="176" t="str">
        <f t="shared" si="50"/>
        <v/>
      </c>
      <c r="AT55" s="176" t="str">
        <f t="shared" si="51"/>
        <v/>
      </c>
      <c r="AU55" s="176" t="str">
        <f t="shared" si="52"/>
        <v/>
      </c>
      <c r="AV55" s="176" t="str">
        <f t="shared" si="53"/>
        <v/>
      </c>
      <c r="AW55" s="180" t="str">
        <f t="shared" si="54"/>
        <v/>
      </c>
      <c r="AX55" s="181" t="str">
        <f t="shared" si="55"/>
        <v/>
      </c>
      <c r="AY55" s="176" t="str">
        <f t="shared" si="56"/>
        <v/>
      </c>
      <c r="AZ55" s="176" t="str">
        <f t="shared" si="57"/>
        <v/>
      </c>
      <c r="BA55" s="176" t="str">
        <f t="shared" si="58"/>
        <v/>
      </c>
      <c r="BB55" s="176" t="str">
        <f t="shared" si="59"/>
        <v/>
      </c>
      <c r="BC55" s="176" t="str">
        <f t="shared" si="60"/>
        <v/>
      </c>
      <c r="BD55" s="176" t="str">
        <f t="shared" si="61"/>
        <v/>
      </c>
      <c r="BE55" s="176" t="str">
        <f t="shared" si="62"/>
        <v/>
      </c>
      <c r="BF55" s="176" t="str">
        <f t="shared" si="63"/>
        <v/>
      </c>
      <c r="BG55" s="176" t="str">
        <f t="shared" si="64"/>
        <v/>
      </c>
      <c r="BH55" s="176" t="str">
        <f t="shared" si="65"/>
        <v/>
      </c>
      <c r="BI55" s="182" t="str">
        <f t="shared" si="66"/>
        <v/>
      </c>
    </row>
    <row r="56" spans="1:61" ht="24" customHeight="1">
      <c r="A56" s="3" t="str">
        <f>IF(AE56&lt;&gt;"OK","",CONCATENATE("SELL",TEXT('Front Page'!$F$33,"000"),"-",SUBSTITUTE('Front Page'!$R$63," ",""),"-",LEFT(D56,2),"-",TEXT(B56,"000")))</f>
        <v/>
      </c>
      <c r="B56" s="4" t="str">
        <f>IFERROR(IF(E56="","",MAX(B$17:B55)+1),"")</f>
        <v/>
      </c>
      <c r="C56" s="5"/>
      <c r="D56" s="17" t="str">
        <f t="shared" si="37"/>
        <v>None</v>
      </c>
      <c r="E56" s="17" t="str">
        <f t="shared" si="41"/>
        <v/>
      </c>
      <c r="F56" s="17" t="str">
        <f t="shared" si="42"/>
        <v/>
      </c>
      <c r="G56" s="232" t="str">
        <f t="shared" si="38"/>
        <v>No</v>
      </c>
      <c r="H56" s="223">
        <v>0</v>
      </c>
      <c r="I56" s="221">
        <v>0</v>
      </c>
      <c r="J56" s="221">
        <v>0</v>
      </c>
      <c r="K56" s="221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1">
        <v>0</v>
      </c>
      <c r="T56" s="276">
        <v>1</v>
      </c>
      <c r="U56" s="276">
        <v>1</v>
      </c>
      <c r="V56" s="221">
        <v>0</v>
      </c>
      <c r="W56" s="221">
        <v>0</v>
      </c>
      <c r="X56" s="273">
        <v>0</v>
      </c>
      <c r="Y56" s="274">
        <v>0</v>
      </c>
      <c r="Z56" s="224"/>
      <c r="AA56" s="7" t="str">
        <f t="shared" si="5"/>
        <v/>
      </c>
      <c r="AB56" s="7" t="str">
        <f t="shared" si="6"/>
        <v/>
      </c>
      <c r="AC56" s="288">
        <f t="shared" si="32"/>
        <v>0</v>
      </c>
      <c r="AD56" s="10" t="str">
        <f t="shared" si="33"/>
        <v>Not an offer</v>
      </c>
      <c r="AE56" s="289" t="str">
        <f t="shared" si="34"/>
        <v>Not an Offer</v>
      </c>
      <c r="AF56" s="105"/>
      <c r="AG56" s="176">
        <v>40</v>
      </c>
      <c r="AH56" s="176"/>
      <c r="AI56" s="176">
        <f t="shared" si="35"/>
        <v>0</v>
      </c>
      <c r="AJ56" s="176">
        <f t="shared" si="36"/>
        <v>0</v>
      </c>
      <c r="AK56" s="176"/>
      <c r="AL56" s="179" t="str">
        <f t="shared" si="43"/>
        <v/>
      </c>
      <c r="AM56" s="176" t="str">
        <f t="shared" si="44"/>
        <v/>
      </c>
      <c r="AN56" s="176" t="str">
        <f t="shared" si="45"/>
        <v/>
      </c>
      <c r="AO56" s="176" t="str">
        <f t="shared" si="46"/>
        <v/>
      </c>
      <c r="AP56" s="176" t="str">
        <f t="shared" si="47"/>
        <v/>
      </c>
      <c r="AQ56" s="176" t="str">
        <f t="shared" si="48"/>
        <v/>
      </c>
      <c r="AR56" s="176" t="str">
        <f t="shared" si="49"/>
        <v/>
      </c>
      <c r="AS56" s="176" t="str">
        <f t="shared" si="50"/>
        <v/>
      </c>
      <c r="AT56" s="176" t="str">
        <f t="shared" si="51"/>
        <v/>
      </c>
      <c r="AU56" s="176" t="str">
        <f t="shared" si="52"/>
        <v/>
      </c>
      <c r="AV56" s="176" t="str">
        <f t="shared" si="53"/>
        <v/>
      </c>
      <c r="AW56" s="180" t="str">
        <f t="shared" si="54"/>
        <v/>
      </c>
      <c r="AX56" s="181" t="str">
        <f t="shared" si="55"/>
        <v/>
      </c>
      <c r="AY56" s="176" t="str">
        <f t="shared" si="56"/>
        <v/>
      </c>
      <c r="AZ56" s="176" t="str">
        <f t="shared" si="57"/>
        <v/>
      </c>
      <c r="BA56" s="176" t="str">
        <f t="shared" si="58"/>
        <v/>
      </c>
      <c r="BB56" s="176" t="str">
        <f t="shared" si="59"/>
        <v/>
      </c>
      <c r="BC56" s="176" t="str">
        <f t="shared" si="60"/>
        <v/>
      </c>
      <c r="BD56" s="176" t="str">
        <f t="shared" si="61"/>
        <v/>
      </c>
      <c r="BE56" s="176" t="str">
        <f t="shared" si="62"/>
        <v/>
      </c>
      <c r="BF56" s="176" t="str">
        <f t="shared" si="63"/>
        <v/>
      </c>
      <c r="BG56" s="176" t="str">
        <f t="shared" si="64"/>
        <v/>
      </c>
      <c r="BH56" s="176" t="str">
        <f t="shared" si="65"/>
        <v/>
      </c>
      <c r="BI56" s="182" t="str">
        <f t="shared" si="66"/>
        <v/>
      </c>
    </row>
    <row r="57" spans="1:61" ht="24" customHeight="1">
      <c r="A57" s="3" t="str">
        <f>IF(AE57&lt;&gt;"OK","",CONCATENATE("SELL",TEXT('Front Page'!$F$33,"000"),"-",SUBSTITUTE('Front Page'!$R$63," ",""),"-",LEFT(D57,2),"-",TEXT(B57,"000")))</f>
        <v/>
      </c>
      <c r="B57" s="4" t="str">
        <f>IFERROR(IF(E57="","",MAX(B$17:B56)+1),"")</f>
        <v/>
      </c>
      <c r="C57" s="5"/>
      <c r="D57" s="17" t="str">
        <f t="shared" si="37"/>
        <v>None</v>
      </c>
      <c r="E57" s="17" t="str">
        <f t="shared" si="41"/>
        <v/>
      </c>
      <c r="F57" s="17" t="str">
        <f t="shared" si="42"/>
        <v/>
      </c>
      <c r="G57" s="232" t="str">
        <f t="shared" si="38"/>
        <v>No</v>
      </c>
      <c r="H57" s="223">
        <v>0</v>
      </c>
      <c r="I57" s="221">
        <v>0</v>
      </c>
      <c r="J57" s="221">
        <v>0</v>
      </c>
      <c r="K57" s="221">
        <v>0</v>
      </c>
      <c r="L57" s="221">
        <v>0</v>
      </c>
      <c r="M57" s="221">
        <v>0</v>
      </c>
      <c r="N57" s="221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76">
        <v>1</v>
      </c>
      <c r="U57" s="276">
        <v>1</v>
      </c>
      <c r="V57" s="221">
        <v>0</v>
      </c>
      <c r="W57" s="221">
        <v>0</v>
      </c>
      <c r="X57" s="273">
        <v>0</v>
      </c>
      <c r="Y57" s="274">
        <v>0</v>
      </c>
      <c r="Z57" s="224"/>
      <c r="AA57" s="7" t="str">
        <f t="shared" si="5"/>
        <v/>
      </c>
      <c r="AB57" s="7" t="str">
        <f t="shared" si="6"/>
        <v/>
      </c>
      <c r="AC57" s="288">
        <f t="shared" si="32"/>
        <v>0</v>
      </c>
      <c r="AD57" s="10" t="str">
        <f t="shared" si="33"/>
        <v>Not an offer</v>
      </c>
      <c r="AE57" s="289" t="str">
        <f t="shared" si="34"/>
        <v>Not an Offer</v>
      </c>
      <c r="AF57" s="105"/>
      <c r="AG57" s="176">
        <v>41</v>
      </c>
      <c r="AH57" s="176"/>
      <c r="AI57" s="176">
        <f t="shared" si="35"/>
        <v>0</v>
      </c>
      <c r="AJ57" s="176">
        <f t="shared" si="36"/>
        <v>0</v>
      </c>
      <c r="AK57" s="176"/>
      <c r="AL57" s="179" t="str">
        <f t="shared" si="43"/>
        <v/>
      </c>
      <c r="AM57" s="176" t="str">
        <f t="shared" si="44"/>
        <v/>
      </c>
      <c r="AN57" s="176" t="str">
        <f t="shared" si="45"/>
        <v/>
      </c>
      <c r="AO57" s="176" t="str">
        <f t="shared" si="46"/>
        <v/>
      </c>
      <c r="AP57" s="176" t="str">
        <f t="shared" si="47"/>
        <v/>
      </c>
      <c r="AQ57" s="176" t="str">
        <f t="shared" si="48"/>
        <v/>
      </c>
      <c r="AR57" s="176" t="str">
        <f t="shared" si="49"/>
        <v/>
      </c>
      <c r="AS57" s="176" t="str">
        <f t="shared" si="50"/>
        <v/>
      </c>
      <c r="AT57" s="176" t="str">
        <f t="shared" si="51"/>
        <v/>
      </c>
      <c r="AU57" s="176" t="str">
        <f t="shared" si="52"/>
        <v/>
      </c>
      <c r="AV57" s="176" t="str">
        <f t="shared" si="53"/>
        <v/>
      </c>
      <c r="AW57" s="180" t="str">
        <f t="shared" si="54"/>
        <v/>
      </c>
      <c r="AX57" s="181" t="str">
        <f t="shared" si="55"/>
        <v/>
      </c>
      <c r="AY57" s="176" t="str">
        <f t="shared" si="56"/>
        <v/>
      </c>
      <c r="AZ57" s="176" t="str">
        <f t="shared" si="57"/>
        <v/>
      </c>
      <c r="BA57" s="176" t="str">
        <f t="shared" si="58"/>
        <v/>
      </c>
      <c r="BB57" s="176" t="str">
        <f t="shared" si="59"/>
        <v/>
      </c>
      <c r="BC57" s="176" t="str">
        <f t="shared" si="60"/>
        <v/>
      </c>
      <c r="BD57" s="176" t="str">
        <f t="shared" si="61"/>
        <v/>
      </c>
      <c r="BE57" s="176" t="str">
        <f t="shared" si="62"/>
        <v/>
      </c>
      <c r="BF57" s="176" t="str">
        <f t="shared" si="63"/>
        <v/>
      </c>
      <c r="BG57" s="176" t="str">
        <f t="shared" si="64"/>
        <v/>
      </c>
      <c r="BH57" s="176" t="str">
        <f t="shared" si="65"/>
        <v/>
      </c>
      <c r="BI57" s="182" t="str">
        <f t="shared" si="66"/>
        <v/>
      </c>
    </row>
    <row r="58" spans="1:61" ht="24" customHeight="1">
      <c r="A58" s="3" t="str">
        <f>IF(AE58&lt;&gt;"OK","",CONCATENATE("SELL",TEXT('Front Page'!$F$33,"000"),"-",SUBSTITUTE('Front Page'!$R$63," ",""),"-",LEFT(D58,2),"-",TEXT(B58,"000")))</f>
        <v/>
      </c>
      <c r="B58" s="4" t="str">
        <f>IFERROR(IF(E58="","",MAX(B$17:B57)+1),"")</f>
        <v/>
      </c>
      <c r="C58" s="5"/>
      <c r="D58" s="17" t="str">
        <f t="shared" si="37"/>
        <v>None</v>
      </c>
      <c r="E58" s="17" t="str">
        <f t="shared" si="41"/>
        <v/>
      </c>
      <c r="F58" s="17" t="str">
        <f t="shared" si="42"/>
        <v/>
      </c>
      <c r="G58" s="232" t="str">
        <f t="shared" si="38"/>
        <v>No</v>
      </c>
      <c r="H58" s="223">
        <v>0</v>
      </c>
      <c r="I58" s="221">
        <v>0</v>
      </c>
      <c r="J58" s="221">
        <v>0</v>
      </c>
      <c r="K58" s="221">
        <v>0</v>
      </c>
      <c r="L58" s="221">
        <v>0</v>
      </c>
      <c r="M58" s="221">
        <v>0</v>
      </c>
      <c r="N58" s="221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76">
        <v>1</v>
      </c>
      <c r="U58" s="276">
        <v>1</v>
      </c>
      <c r="V58" s="221">
        <v>0</v>
      </c>
      <c r="W58" s="221">
        <v>0</v>
      </c>
      <c r="X58" s="273">
        <v>0</v>
      </c>
      <c r="Y58" s="274">
        <v>0</v>
      </c>
      <c r="Z58" s="224"/>
      <c r="AA58" s="7" t="str">
        <f t="shared" si="5"/>
        <v/>
      </c>
      <c r="AB58" s="7" t="str">
        <f t="shared" si="6"/>
        <v/>
      </c>
      <c r="AC58" s="288">
        <f t="shared" si="32"/>
        <v>0</v>
      </c>
      <c r="AD58" s="10" t="str">
        <f t="shared" si="33"/>
        <v>Not an offer</v>
      </c>
      <c r="AE58" s="289" t="str">
        <f t="shared" si="34"/>
        <v>Not an Offer</v>
      </c>
      <c r="AF58" s="105"/>
      <c r="AG58" s="176">
        <v>42</v>
      </c>
      <c r="AH58" s="176"/>
      <c r="AI58" s="176">
        <f t="shared" si="35"/>
        <v>0</v>
      </c>
      <c r="AJ58" s="176">
        <f t="shared" si="36"/>
        <v>0</v>
      </c>
      <c r="AK58" s="176"/>
      <c r="AL58" s="179" t="str">
        <f t="shared" si="43"/>
        <v/>
      </c>
      <c r="AM58" s="176" t="str">
        <f t="shared" si="44"/>
        <v/>
      </c>
      <c r="AN58" s="176" t="str">
        <f t="shared" si="45"/>
        <v/>
      </c>
      <c r="AO58" s="176" t="str">
        <f t="shared" si="46"/>
        <v/>
      </c>
      <c r="AP58" s="176" t="str">
        <f t="shared" si="47"/>
        <v/>
      </c>
      <c r="AQ58" s="176" t="str">
        <f t="shared" si="48"/>
        <v/>
      </c>
      <c r="AR58" s="176" t="str">
        <f t="shared" si="49"/>
        <v/>
      </c>
      <c r="AS58" s="176" t="str">
        <f t="shared" si="50"/>
        <v/>
      </c>
      <c r="AT58" s="176" t="str">
        <f t="shared" si="51"/>
        <v/>
      </c>
      <c r="AU58" s="176" t="str">
        <f t="shared" si="52"/>
        <v/>
      </c>
      <c r="AV58" s="176" t="str">
        <f t="shared" si="53"/>
        <v/>
      </c>
      <c r="AW58" s="180" t="str">
        <f t="shared" si="54"/>
        <v/>
      </c>
      <c r="AX58" s="181" t="str">
        <f t="shared" si="55"/>
        <v/>
      </c>
      <c r="AY58" s="176" t="str">
        <f t="shared" si="56"/>
        <v/>
      </c>
      <c r="AZ58" s="176" t="str">
        <f t="shared" si="57"/>
        <v/>
      </c>
      <c r="BA58" s="176" t="str">
        <f t="shared" si="58"/>
        <v/>
      </c>
      <c r="BB58" s="176" t="str">
        <f t="shared" si="59"/>
        <v/>
      </c>
      <c r="BC58" s="176" t="str">
        <f t="shared" si="60"/>
        <v/>
      </c>
      <c r="BD58" s="176" t="str">
        <f t="shared" si="61"/>
        <v/>
      </c>
      <c r="BE58" s="176" t="str">
        <f t="shared" si="62"/>
        <v/>
      </c>
      <c r="BF58" s="176" t="str">
        <f t="shared" si="63"/>
        <v/>
      </c>
      <c r="BG58" s="176" t="str">
        <f t="shared" si="64"/>
        <v/>
      </c>
      <c r="BH58" s="176" t="str">
        <f t="shared" si="65"/>
        <v/>
      </c>
      <c r="BI58" s="182" t="str">
        <f t="shared" si="66"/>
        <v/>
      </c>
    </row>
    <row r="59" spans="1:61" ht="24" customHeight="1">
      <c r="A59" s="3" t="str">
        <f>IF(AE59&lt;&gt;"OK","",CONCATENATE("SELL",TEXT('Front Page'!$F$33,"000"),"-",SUBSTITUTE('Front Page'!$R$63," ",""),"-",LEFT(D59,2),"-",TEXT(B59,"000")))</f>
        <v/>
      </c>
      <c r="B59" s="4" t="str">
        <f>IFERROR(IF(E59="","",MAX(B$17:B58)+1),"")</f>
        <v/>
      </c>
      <c r="C59" s="5"/>
      <c r="D59" s="17" t="str">
        <f t="shared" si="37"/>
        <v>None</v>
      </c>
      <c r="E59" s="17" t="str">
        <f t="shared" si="41"/>
        <v/>
      </c>
      <c r="F59" s="17" t="str">
        <f t="shared" si="42"/>
        <v/>
      </c>
      <c r="G59" s="232" t="str">
        <f t="shared" si="38"/>
        <v>No</v>
      </c>
      <c r="H59" s="223">
        <v>0</v>
      </c>
      <c r="I59" s="221">
        <v>0</v>
      </c>
      <c r="J59" s="221">
        <v>0</v>
      </c>
      <c r="K59" s="221">
        <v>0</v>
      </c>
      <c r="L59" s="221">
        <v>0</v>
      </c>
      <c r="M59" s="221">
        <v>0</v>
      </c>
      <c r="N59" s="221">
        <v>0</v>
      </c>
      <c r="O59" s="221">
        <v>0</v>
      </c>
      <c r="P59" s="221">
        <v>0</v>
      </c>
      <c r="Q59" s="221">
        <v>0</v>
      </c>
      <c r="R59" s="221">
        <v>0</v>
      </c>
      <c r="S59" s="221">
        <v>0</v>
      </c>
      <c r="T59" s="276">
        <v>1</v>
      </c>
      <c r="U59" s="276">
        <v>1</v>
      </c>
      <c r="V59" s="221">
        <v>0</v>
      </c>
      <c r="W59" s="221">
        <v>0</v>
      </c>
      <c r="X59" s="273">
        <v>0</v>
      </c>
      <c r="Y59" s="274">
        <v>0</v>
      </c>
      <c r="Z59" s="224"/>
      <c r="AA59" s="7" t="str">
        <f t="shared" si="5"/>
        <v/>
      </c>
      <c r="AB59" s="7" t="str">
        <f t="shared" si="6"/>
        <v/>
      </c>
      <c r="AC59" s="288">
        <f t="shared" si="32"/>
        <v>0</v>
      </c>
      <c r="AD59" s="10" t="str">
        <f t="shared" si="33"/>
        <v>Not an offer</v>
      </c>
      <c r="AE59" s="289" t="str">
        <f t="shared" si="34"/>
        <v>Not an Offer</v>
      </c>
      <c r="AF59" s="105"/>
      <c r="AG59" s="176">
        <v>43</v>
      </c>
      <c r="AH59" s="176"/>
      <c r="AI59" s="176">
        <f t="shared" si="35"/>
        <v>0</v>
      </c>
      <c r="AJ59" s="176">
        <f t="shared" si="36"/>
        <v>0</v>
      </c>
      <c r="AK59" s="176"/>
      <c r="AL59" s="179" t="str">
        <f t="shared" si="43"/>
        <v/>
      </c>
      <c r="AM59" s="176" t="str">
        <f t="shared" si="44"/>
        <v/>
      </c>
      <c r="AN59" s="176" t="str">
        <f t="shared" si="45"/>
        <v/>
      </c>
      <c r="AO59" s="176" t="str">
        <f t="shared" si="46"/>
        <v/>
      </c>
      <c r="AP59" s="176" t="str">
        <f t="shared" si="47"/>
        <v/>
      </c>
      <c r="AQ59" s="176" t="str">
        <f t="shared" si="48"/>
        <v/>
      </c>
      <c r="AR59" s="176" t="str">
        <f t="shared" si="49"/>
        <v/>
      </c>
      <c r="AS59" s="176" t="str">
        <f t="shared" si="50"/>
        <v/>
      </c>
      <c r="AT59" s="176" t="str">
        <f t="shared" si="51"/>
        <v/>
      </c>
      <c r="AU59" s="176" t="str">
        <f t="shared" si="52"/>
        <v/>
      </c>
      <c r="AV59" s="176" t="str">
        <f t="shared" si="53"/>
        <v/>
      </c>
      <c r="AW59" s="180" t="str">
        <f t="shared" si="54"/>
        <v/>
      </c>
      <c r="AX59" s="181" t="str">
        <f t="shared" si="55"/>
        <v/>
      </c>
      <c r="AY59" s="176" t="str">
        <f t="shared" si="56"/>
        <v/>
      </c>
      <c r="AZ59" s="176" t="str">
        <f t="shared" si="57"/>
        <v/>
      </c>
      <c r="BA59" s="176" t="str">
        <f t="shared" si="58"/>
        <v/>
      </c>
      <c r="BB59" s="176" t="str">
        <f t="shared" si="59"/>
        <v/>
      </c>
      <c r="BC59" s="176" t="str">
        <f t="shared" si="60"/>
        <v/>
      </c>
      <c r="BD59" s="176" t="str">
        <f t="shared" si="61"/>
        <v/>
      </c>
      <c r="BE59" s="176" t="str">
        <f t="shared" si="62"/>
        <v/>
      </c>
      <c r="BF59" s="176" t="str">
        <f t="shared" si="63"/>
        <v/>
      </c>
      <c r="BG59" s="176" t="str">
        <f t="shared" si="64"/>
        <v/>
      </c>
      <c r="BH59" s="176" t="str">
        <f t="shared" si="65"/>
        <v/>
      </c>
      <c r="BI59" s="182" t="str">
        <f t="shared" si="66"/>
        <v/>
      </c>
    </row>
    <row r="60" spans="1:61" ht="24" customHeight="1">
      <c r="A60" s="3" t="str">
        <f>IF(AE60&lt;&gt;"OK","",CONCATENATE("SELL",TEXT('Front Page'!$F$33,"000"),"-",SUBSTITUTE('Front Page'!$R$63," ",""),"-",LEFT(D60,2),"-",TEXT(B60,"000")))</f>
        <v/>
      </c>
      <c r="B60" s="4" t="str">
        <f>IFERROR(IF(E60="","",MAX(B$17:B59)+1),"")</f>
        <v/>
      </c>
      <c r="C60" s="5"/>
      <c r="D60" s="17" t="str">
        <f t="shared" si="37"/>
        <v>None</v>
      </c>
      <c r="E60" s="17" t="str">
        <f t="shared" si="41"/>
        <v/>
      </c>
      <c r="F60" s="17" t="str">
        <f t="shared" si="42"/>
        <v/>
      </c>
      <c r="G60" s="232" t="str">
        <f t="shared" si="38"/>
        <v>No</v>
      </c>
      <c r="H60" s="223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76">
        <v>1</v>
      </c>
      <c r="U60" s="276">
        <v>1</v>
      </c>
      <c r="V60" s="221">
        <v>0</v>
      </c>
      <c r="W60" s="221">
        <v>0</v>
      </c>
      <c r="X60" s="273">
        <v>0</v>
      </c>
      <c r="Y60" s="274">
        <v>0</v>
      </c>
      <c r="Z60" s="224"/>
      <c r="AA60" s="7" t="str">
        <f t="shared" si="5"/>
        <v/>
      </c>
      <c r="AB60" s="7" t="str">
        <f t="shared" si="6"/>
        <v/>
      </c>
      <c r="AC60" s="288">
        <f t="shared" si="32"/>
        <v>0</v>
      </c>
      <c r="AD60" s="10" t="str">
        <f t="shared" si="33"/>
        <v>Not an offer</v>
      </c>
      <c r="AE60" s="289" t="str">
        <f t="shared" si="34"/>
        <v>Not an Offer</v>
      </c>
      <c r="AF60" s="105"/>
      <c r="AG60" s="176">
        <v>44</v>
      </c>
      <c r="AH60" s="176"/>
      <c r="AI60" s="176">
        <f t="shared" si="35"/>
        <v>0</v>
      </c>
      <c r="AJ60" s="176">
        <f t="shared" si="36"/>
        <v>0</v>
      </c>
      <c r="AK60" s="176"/>
      <c r="AL60" s="179" t="str">
        <f t="shared" si="43"/>
        <v/>
      </c>
      <c r="AM60" s="176" t="str">
        <f t="shared" si="44"/>
        <v/>
      </c>
      <c r="AN60" s="176" t="str">
        <f t="shared" si="45"/>
        <v/>
      </c>
      <c r="AO60" s="176" t="str">
        <f t="shared" si="46"/>
        <v/>
      </c>
      <c r="AP60" s="176" t="str">
        <f t="shared" si="47"/>
        <v/>
      </c>
      <c r="AQ60" s="176" t="str">
        <f t="shared" si="48"/>
        <v/>
      </c>
      <c r="AR60" s="176" t="str">
        <f t="shared" si="49"/>
        <v/>
      </c>
      <c r="AS60" s="176" t="str">
        <f t="shared" si="50"/>
        <v/>
      </c>
      <c r="AT60" s="176" t="str">
        <f t="shared" si="51"/>
        <v/>
      </c>
      <c r="AU60" s="176" t="str">
        <f t="shared" si="52"/>
        <v/>
      </c>
      <c r="AV60" s="176" t="str">
        <f t="shared" si="53"/>
        <v/>
      </c>
      <c r="AW60" s="180" t="str">
        <f t="shared" si="54"/>
        <v/>
      </c>
      <c r="AX60" s="181" t="str">
        <f t="shared" si="55"/>
        <v/>
      </c>
      <c r="AY60" s="176" t="str">
        <f t="shared" si="56"/>
        <v/>
      </c>
      <c r="AZ60" s="176" t="str">
        <f t="shared" si="57"/>
        <v/>
      </c>
      <c r="BA60" s="176" t="str">
        <f t="shared" si="58"/>
        <v/>
      </c>
      <c r="BB60" s="176" t="str">
        <f t="shared" si="59"/>
        <v/>
      </c>
      <c r="BC60" s="176" t="str">
        <f t="shared" si="60"/>
        <v/>
      </c>
      <c r="BD60" s="176" t="str">
        <f t="shared" si="61"/>
        <v/>
      </c>
      <c r="BE60" s="176" t="str">
        <f t="shared" si="62"/>
        <v/>
      </c>
      <c r="BF60" s="176" t="str">
        <f t="shared" si="63"/>
        <v/>
      </c>
      <c r="BG60" s="176" t="str">
        <f t="shared" si="64"/>
        <v/>
      </c>
      <c r="BH60" s="176" t="str">
        <f t="shared" si="65"/>
        <v/>
      </c>
      <c r="BI60" s="182" t="str">
        <f t="shared" si="66"/>
        <v/>
      </c>
    </row>
    <row r="61" spans="1:61" ht="24" customHeight="1">
      <c r="A61" s="3" t="str">
        <f>IF(AE61&lt;&gt;"OK","",CONCATENATE("SELL",TEXT('Front Page'!$F$33,"000"),"-",SUBSTITUTE('Front Page'!$R$63," ",""),"-",LEFT(D61,2),"-",TEXT(B61,"000")))</f>
        <v/>
      </c>
      <c r="B61" s="4" t="str">
        <f>IFERROR(IF(E61="","",MAX(B$17:B60)+1),"")</f>
        <v/>
      </c>
      <c r="C61" s="5"/>
      <c r="D61" s="17" t="str">
        <f t="shared" si="37"/>
        <v>None</v>
      </c>
      <c r="E61" s="17" t="str">
        <f t="shared" si="41"/>
        <v/>
      </c>
      <c r="F61" s="17" t="str">
        <f t="shared" si="42"/>
        <v/>
      </c>
      <c r="G61" s="232" t="str">
        <f t="shared" si="38"/>
        <v>No</v>
      </c>
      <c r="H61" s="223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1">
        <v>0</v>
      </c>
      <c r="T61" s="276">
        <v>1</v>
      </c>
      <c r="U61" s="276">
        <v>1</v>
      </c>
      <c r="V61" s="221">
        <v>0</v>
      </c>
      <c r="W61" s="221">
        <v>0</v>
      </c>
      <c r="X61" s="273">
        <v>0</v>
      </c>
      <c r="Y61" s="274">
        <v>0</v>
      </c>
      <c r="Z61" s="224"/>
      <c r="AA61" s="7" t="str">
        <f t="shared" si="5"/>
        <v/>
      </c>
      <c r="AB61" s="7" t="str">
        <f t="shared" si="6"/>
        <v/>
      </c>
      <c r="AC61" s="288">
        <f t="shared" si="32"/>
        <v>0</v>
      </c>
      <c r="AD61" s="10" t="str">
        <f t="shared" si="33"/>
        <v>Not an offer</v>
      </c>
      <c r="AE61" s="289" t="str">
        <f t="shared" si="34"/>
        <v>Not an Offer</v>
      </c>
      <c r="AF61" s="105"/>
      <c r="AG61" s="176">
        <v>45</v>
      </c>
      <c r="AH61" s="176"/>
      <c r="AI61" s="176">
        <f t="shared" si="35"/>
        <v>0</v>
      </c>
      <c r="AJ61" s="176">
        <f t="shared" si="36"/>
        <v>0</v>
      </c>
      <c r="AK61" s="176"/>
      <c r="AL61" s="179" t="str">
        <f t="shared" si="43"/>
        <v/>
      </c>
      <c r="AM61" s="176" t="str">
        <f t="shared" si="44"/>
        <v/>
      </c>
      <c r="AN61" s="176" t="str">
        <f t="shared" si="45"/>
        <v/>
      </c>
      <c r="AO61" s="176" t="str">
        <f t="shared" si="46"/>
        <v/>
      </c>
      <c r="AP61" s="176" t="str">
        <f t="shared" si="47"/>
        <v/>
      </c>
      <c r="AQ61" s="176" t="str">
        <f t="shared" si="48"/>
        <v/>
      </c>
      <c r="AR61" s="176" t="str">
        <f t="shared" si="49"/>
        <v/>
      </c>
      <c r="AS61" s="176" t="str">
        <f t="shared" si="50"/>
        <v/>
      </c>
      <c r="AT61" s="176" t="str">
        <f t="shared" si="51"/>
        <v/>
      </c>
      <c r="AU61" s="176" t="str">
        <f t="shared" si="52"/>
        <v/>
      </c>
      <c r="AV61" s="176" t="str">
        <f t="shared" si="53"/>
        <v/>
      </c>
      <c r="AW61" s="180" t="str">
        <f t="shared" si="54"/>
        <v/>
      </c>
      <c r="AX61" s="181" t="str">
        <f t="shared" si="55"/>
        <v/>
      </c>
      <c r="AY61" s="176" t="str">
        <f t="shared" si="56"/>
        <v/>
      </c>
      <c r="AZ61" s="176" t="str">
        <f t="shared" si="57"/>
        <v/>
      </c>
      <c r="BA61" s="176" t="str">
        <f t="shared" si="58"/>
        <v/>
      </c>
      <c r="BB61" s="176" t="str">
        <f t="shared" si="59"/>
        <v/>
      </c>
      <c r="BC61" s="176" t="str">
        <f t="shared" si="60"/>
        <v/>
      </c>
      <c r="BD61" s="176" t="str">
        <f t="shared" si="61"/>
        <v/>
      </c>
      <c r="BE61" s="176" t="str">
        <f t="shared" si="62"/>
        <v/>
      </c>
      <c r="BF61" s="176" t="str">
        <f t="shared" si="63"/>
        <v/>
      </c>
      <c r="BG61" s="176" t="str">
        <f t="shared" si="64"/>
        <v/>
      </c>
      <c r="BH61" s="176" t="str">
        <f t="shared" si="65"/>
        <v/>
      </c>
      <c r="BI61" s="182" t="str">
        <f t="shared" si="66"/>
        <v/>
      </c>
    </row>
    <row r="62" spans="1:61" ht="24" customHeight="1">
      <c r="A62" s="3" t="str">
        <f>IF(AE62&lt;&gt;"OK","",CONCATENATE("SELL",TEXT('Front Page'!$F$33,"000"),"-",SUBSTITUTE('Front Page'!$R$63," ",""),"-",LEFT(D62,2),"-",TEXT(B62,"000")))</f>
        <v/>
      </c>
      <c r="B62" s="4" t="str">
        <f>IFERROR(IF(E62="","",MAX(B$17:B61)+1),"")</f>
        <v/>
      </c>
      <c r="C62" s="5"/>
      <c r="D62" s="17" t="str">
        <f t="shared" si="37"/>
        <v>None</v>
      </c>
      <c r="E62" s="17" t="str">
        <f t="shared" si="41"/>
        <v/>
      </c>
      <c r="F62" s="17" t="str">
        <f t="shared" si="42"/>
        <v/>
      </c>
      <c r="G62" s="232" t="str">
        <f t="shared" si="38"/>
        <v>No</v>
      </c>
      <c r="H62" s="223">
        <v>0</v>
      </c>
      <c r="I62" s="221">
        <v>0</v>
      </c>
      <c r="J62" s="221">
        <v>0</v>
      </c>
      <c r="K62" s="221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1">
        <v>0</v>
      </c>
      <c r="T62" s="276">
        <v>1</v>
      </c>
      <c r="U62" s="276">
        <v>1</v>
      </c>
      <c r="V62" s="221">
        <v>0</v>
      </c>
      <c r="W62" s="221">
        <v>0</v>
      </c>
      <c r="X62" s="273">
        <v>0</v>
      </c>
      <c r="Y62" s="274">
        <v>0</v>
      </c>
      <c r="Z62" s="224"/>
      <c r="AA62" s="7" t="str">
        <f t="shared" si="5"/>
        <v/>
      </c>
      <c r="AB62" s="7" t="str">
        <f t="shared" si="6"/>
        <v/>
      </c>
      <c r="AC62" s="288">
        <f t="shared" si="32"/>
        <v>0</v>
      </c>
      <c r="AD62" s="10" t="str">
        <f t="shared" si="33"/>
        <v>Not an offer</v>
      </c>
      <c r="AE62" s="289" t="str">
        <f t="shared" si="34"/>
        <v>Not an Offer</v>
      </c>
      <c r="AF62" s="105"/>
      <c r="AG62" s="176">
        <v>46</v>
      </c>
      <c r="AH62" s="176"/>
      <c r="AI62" s="176">
        <f t="shared" si="35"/>
        <v>0</v>
      </c>
      <c r="AJ62" s="176">
        <f t="shared" si="36"/>
        <v>0</v>
      </c>
      <c r="AK62" s="176"/>
      <c r="AL62" s="179" t="str">
        <f t="shared" si="43"/>
        <v/>
      </c>
      <c r="AM62" s="176" t="str">
        <f t="shared" si="44"/>
        <v/>
      </c>
      <c r="AN62" s="176" t="str">
        <f t="shared" si="45"/>
        <v/>
      </c>
      <c r="AO62" s="176" t="str">
        <f t="shared" si="46"/>
        <v/>
      </c>
      <c r="AP62" s="176" t="str">
        <f t="shared" si="47"/>
        <v/>
      </c>
      <c r="AQ62" s="176" t="str">
        <f t="shared" si="48"/>
        <v/>
      </c>
      <c r="AR62" s="176" t="str">
        <f t="shared" si="49"/>
        <v/>
      </c>
      <c r="AS62" s="176" t="str">
        <f t="shared" si="50"/>
        <v/>
      </c>
      <c r="AT62" s="176" t="str">
        <f t="shared" si="51"/>
        <v/>
      </c>
      <c r="AU62" s="176" t="str">
        <f t="shared" si="52"/>
        <v/>
      </c>
      <c r="AV62" s="176" t="str">
        <f t="shared" si="53"/>
        <v/>
      </c>
      <c r="AW62" s="180" t="str">
        <f t="shared" si="54"/>
        <v/>
      </c>
      <c r="AX62" s="181" t="str">
        <f t="shared" si="55"/>
        <v/>
      </c>
      <c r="AY62" s="176" t="str">
        <f t="shared" si="56"/>
        <v/>
      </c>
      <c r="AZ62" s="176" t="str">
        <f t="shared" si="57"/>
        <v/>
      </c>
      <c r="BA62" s="176" t="str">
        <f t="shared" si="58"/>
        <v/>
      </c>
      <c r="BB62" s="176" t="str">
        <f t="shared" si="59"/>
        <v/>
      </c>
      <c r="BC62" s="176" t="str">
        <f t="shared" si="60"/>
        <v/>
      </c>
      <c r="BD62" s="176" t="str">
        <f t="shared" si="61"/>
        <v/>
      </c>
      <c r="BE62" s="176" t="str">
        <f t="shared" si="62"/>
        <v/>
      </c>
      <c r="BF62" s="176" t="str">
        <f t="shared" si="63"/>
        <v/>
      </c>
      <c r="BG62" s="176" t="str">
        <f t="shared" si="64"/>
        <v/>
      </c>
      <c r="BH62" s="176" t="str">
        <f t="shared" si="65"/>
        <v/>
      </c>
      <c r="BI62" s="182" t="str">
        <f t="shared" si="66"/>
        <v/>
      </c>
    </row>
    <row r="63" spans="1:61" ht="24" customHeight="1">
      <c r="A63" s="3" t="str">
        <f>IF(AE63&lt;&gt;"OK","",CONCATENATE("SELL",TEXT('Front Page'!$F$33,"000"),"-",SUBSTITUTE('Front Page'!$R$63," ",""),"-",LEFT(D63,2),"-",TEXT(B63,"000")))</f>
        <v/>
      </c>
      <c r="B63" s="4" t="str">
        <f>IFERROR(IF(E63="","",MAX(B$17:B62)+1),"")</f>
        <v/>
      </c>
      <c r="C63" s="5"/>
      <c r="D63" s="17" t="str">
        <f t="shared" si="37"/>
        <v>None</v>
      </c>
      <c r="E63" s="17" t="str">
        <f t="shared" si="41"/>
        <v/>
      </c>
      <c r="F63" s="17" t="str">
        <f t="shared" si="42"/>
        <v/>
      </c>
      <c r="G63" s="232" t="str">
        <f t="shared" si="38"/>
        <v>No</v>
      </c>
      <c r="H63" s="223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76">
        <v>1</v>
      </c>
      <c r="U63" s="276">
        <v>1</v>
      </c>
      <c r="V63" s="221">
        <v>0</v>
      </c>
      <c r="W63" s="221">
        <v>0</v>
      </c>
      <c r="X63" s="273">
        <v>0</v>
      </c>
      <c r="Y63" s="274">
        <v>0</v>
      </c>
      <c r="Z63" s="224"/>
      <c r="AA63" s="7" t="str">
        <f t="shared" si="5"/>
        <v/>
      </c>
      <c r="AB63" s="7" t="str">
        <f t="shared" si="6"/>
        <v/>
      </c>
      <c r="AC63" s="288">
        <f t="shared" si="32"/>
        <v>0</v>
      </c>
      <c r="AD63" s="10" t="str">
        <f t="shared" si="33"/>
        <v>Not an offer</v>
      </c>
      <c r="AE63" s="289" t="str">
        <f t="shared" si="34"/>
        <v>Not an Offer</v>
      </c>
      <c r="AF63" s="105"/>
      <c r="AG63" s="176">
        <v>47</v>
      </c>
      <c r="AH63" s="176"/>
      <c r="AI63" s="176">
        <f t="shared" si="35"/>
        <v>0</v>
      </c>
      <c r="AJ63" s="176">
        <f t="shared" si="36"/>
        <v>0</v>
      </c>
      <c r="AK63" s="176"/>
      <c r="AL63" s="179" t="str">
        <f t="shared" si="43"/>
        <v/>
      </c>
      <c r="AM63" s="176" t="str">
        <f t="shared" si="44"/>
        <v/>
      </c>
      <c r="AN63" s="176" t="str">
        <f t="shared" si="45"/>
        <v/>
      </c>
      <c r="AO63" s="176" t="str">
        <f t="shared" si="46"/>
        <v/>
      </c>
      <c r="AP63" s="176" t="str">
        <f t="shared" si="47"/>
        <v/>
      </c>
      <c r="AQ63" s="176" t="str">
        <f t="shared" si="48"/>
        <v/>
      </c>
      <c r="AR63" s="176" t="str">
        <f t="shared" si="49"/>
        <v/>
      </c>
      <c r="AS63" s="176" t="str">
        <f t="shared" si="50"/>
        <v/>
      </c>
      <c r="AT63" s="176" t="str">
        <f t="shared" si="51"/>
        <v/>
      </c>
      <c r="AU63" s="176" t="str">
        <f t="shared" si="52"/>
        <v/>
      </c>
      <c r="AV63" s="176" t="str">
        <f t="shared" si="53"/>
        <v/>
      </c>
      <c r="AW63" s="180" t="str">
        <f t="shared" si="54"/>
        <v/>
      </c>
      <c r="AX63" s="181" t="str">
        <f t="shared" si="55"/>
        <v/>
      </c>
      <c r="AY63" s="176" t="str">
        <f t="shared" si="56"/>
        <v/>
      </c>
      <c r="AZ63" s="176" t="str">
        <f t="shared" si="57"/>
        <v/>
      </c>
      <c r="BA63" s="176" t="str">
        <f t="shared" si="58"/>
        <v/>
      </c>
      <c r="BB63" s="176" t="str">
        <f t="shared" si="59"/>
        <v/>
      </c>
      <c r="BC63" s="176" t="str">
        <f t="shared" si="60"/>
        <v/>
      </c>
      <c r="BD63" s="176" t="str">
        <f t="shared" si="61"/>
        <v/>
      </c>
      <c r="BE63" s="176" t="str">
        <f t="shared" si="62"/>
        <v/>
      </c>
      <c r="BF63" s="176" t="str">
        <f t="shared" si="63"/>
        <v/>
      </c>
      <c r="BG63" s="176" t="str">
        <f t="shared" si="64"/>
        <v/>
      </c>
      <c r="BH63" s="176" t="str">
        <f t="shared" si="65"/>
        <v/>
      </c>
      <c r="BI63" s="182" t="str">
        <f t="shared" si="66"/>
        <v/>
      </c>
    </row>
    <row r="64" spans="1:61" ht="24" customHeight="1">
      <c r="A64" s="3" t="str">
        <f>IF(AE64&lt;&gt;"OK","",CONCATENATE("SELL",TEXT('Front Page'!$F$33,"000"),"-",SUBSTITUTE('Front Page'!$R$63," ",""),"-",LEFT(D64,2),"-",TEXT(B64,"000")))</f>
        <v/>
      </c>
      <c r="B64" s="4" t="str">
        <f>IFERROR(IF(E64="","",MAX(B$17:B63)+1),"")</f>
        <v/>
      </c>
      <c r="C64" s="5"/>
      <c r="D64" s="17" t="str">
        <f t="shared" si="37"/>
        <v>None</v>
      </c>
      <c r="E64" s="17" t="str">
        <f t="shared" si="41"/>
        <v/>
      </c>
      <c r="F64" s="17" t="str">
        <f t="shared" si="42"/>
        <v/>
      </c>
      <c r="G64" s="232" t="str">
        <f t="shared" si="38"/>
        <v>No</v>
      </c>
      <c r="H64" s="223">
        <v>0</v>
      </c>
      <c r="I64" s="221">
        <v>0</v>
      </c>
      <c r="J64" s="221">
        <v>0</v>
      </c>
      <c r="K64" s="221">
        <v>0</v>
      </c>
      <c r="L64" s="221">
        <v>0</v>
      </c>
      <c r="M64" s="221">
        <v>0</v>
      </c>
      <c r="N64" s="221">
        <v>0</v>
      </c>
      <c r="O64" s="221">
        <v>0</v>
      </c>
      <c r="P64" s="221">
        <v>0</v>
      </c>
      <c r="Q64" s="221">
        <v>0</v>
      </c>
      <c r="R64" s="221">
        <v>0</v>
      </c>
      <c r="S64" s="221">
        <v>0</v>
      </c>
      <c r="T64" s="276">
        <v>1</v>
      </c>
      <c r="U64" s="276">
        <v>1</v>
      </c>
      <c r="V64" s="221">
        <v>0</v>
      </c>
      <c r="W64" s="221">
        <v>0</v>
      </c>
      <c r="X64" s="273">
        <v>0</v>
      </c>
      <c r="Y64" s="274">
        <v>0</v>
      </c>
      <c r="Z64" s="224"/>
      <c r="AA64" s="7" t="str">
        <f t="shared" si="5"/>
        <v/>
      </c>
      <c r="AB64" s="7" t="str">
        <f t="shared" si="6"/>
        <v/>
      </c>
      <c r="AC64" s="288">
        <f t="shared" si="32"/>
        <v>0</v>
      </c>
      <c r="AD64" s="10" t="str">
        <f t="shared" si="33"/>
        <v>Not an offer</v>
      </c>
      <c r="AE64" s="289" t="str">
        <f t="shared" si="34"/>
        <v>Not an Offer</v>
      </c>
      <c r="AF64" s="105"/>
      <c r="AG64" s="176">
        <v>48</v>
      </c>
      <c r="AH64" s="176"/>
      <c r="AI64" s="176">
        <f t="shared" si="35"/>
        <v>0</v>
      </c>
      <c r="AJ64" s="176">
        <f t="shared" si="36"/>
        <v>0</v>
      </c>
      <c r="AK64" s="176"/>
      <c r="AL64" s="179" t="str">
        <f t="shared" si="43"/>
        <v/>
      </c>
      <c r="AM64" s="176" t="str">
        <f t="shared" si="44"/>
        <v/>
      </c>
      <c r="AN64" s="176" t="str">
        <f t="shared" si="45"/>
        <v/>
      </c>
      <c r="AO64" s="176" t="str">
        <f t="shared" si="46"/>
        <v/>
      </c>
      <c r="AP64" s="176" t="str">
        <f t="shared" si="47"/>
        <v/>
      </c>
      <c r="AQ64" s="176" t="str">
        <f t="shared" si="48"/>
        <v/>
      </c>
      <c r="AR64" s="176" t="str">
        <f t="shared" si="49"/>
        <v/>
      </c>
      <c r="AS64" s="176" t="str">
        <f t="shared" si="50"/>
        <v/>
      </c>
      <c r="AT64" s="176" t="str">
        <f t="shared" si="51"/>
        <v/>
      </c>
      <c r="AU64" s="176" t="str">
        <f t="shared" si="52"/>
        <v/>
      </c>
      <c r="AV64" s="176" t="str">
        <f t="shared" si="53"/>
        <v/>
      </c>
      <c r="AW64" s="180" t="str">
        <f t="shared" si="54"/>
        <v/>
      </c>
      <c r="AX64" s="181" t="str">
        <f t="shared" si="55"/>
        <v/>
      </c>
      <c r="AY64" s="176" t="str">
        <f t="shared" si="56"/>
        <v/>
      </c>
      <c r="AZ64" s="176" t="str">
        <f t="shared" si="57"/>
        <v/>
      </c>
      <c r="BA64" s="176" t="str">
        <f t="shared" si="58"/>
        <v/>
      </c>
      <c r="BB64" s="176" t="str">
        <f t="shared" si="59"/>
        <v/>
      </c>
      <c r="BC64" s="176" t="str">
        <f t="shared" si="60"/>
        <v/>
      </c>
      <c r="BD64" s="176" t="str">
        <f t="shared" si="61"/>
        <v/>
      </c>
      <c r="BE64" s="176" t="str">
        <f t="shared" si="62"/>
        <v/>
      </c>
      <c r="BF64" s="176" t="str">
        <f t="shared" si="63"/>
        <v/>
      </c>
      <c r="BG64" s="176" t="str">
        <f t="shared" si="64"/>
        <v/>
      </c>
      <c r="BH64" s="176" t="str">
        <f t="shared" si="65"/>
        <v/>
      </c>
      <c r="BI64" s="182" t="str">
        <f t="shared" si="66"/>
        <v/>
      </c>
    </row>
    <row r="65" spans="1:61" ht="24" customHeight="1">
      <c r="A65" s="3" t="str">
        <f>IF(AE65&lt;&gt;"OK","",CONCATENATE("SELL",TEXT('Front Page'!$F$33,"000"),"-",SUBSTITUTE('Front Page'!$R$63," ",""),"-",LEFT(D65,2),"-",TEXT(B65,"000")))</f>
        <v/>
      </c>
      <c r="B65" s="4" t="str">
        <f>IFERROR(IF(E65="","",MAX(B$17:B64)+1),"")</f>
        <v/>
      </c>
      <c r="C65" s="5"/>
      <c r="D65" s="17" t="str">
        <f t="shared" si="37"/>
        <v>None</v>
      </c>
      <c r="E65" s="17" t="str">
        <f t="shared" si="41"/>
        <v/>
      </c>
      <c r="F65" s="17" t="str">
        <f t="shared" si="42"/>
        <v/>
      </c>
      <c r="G65" s="232" t="str">
        <f t="shared" si="38"/>
        <v>No</v>
      </c>
      <c r="H65" s="223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0</v>
      </c>
      <c r="N65" s="221">
        <v>0</v>
      </c>
      <c r="O65" s="221">
        <v>0</v>
      </c>
      <c r="P65" s="221">
        <v>0</v>
      </c>
      <c r="Q65" s="221">
        <v>0</v>
      </c>
      <c r="R65" s="221">
        <v>0</v>
      </c>
      <c r="S65" s="221">
        <v>0</v>
      </c>
      <c r="T65" s="276">
        <v>1</v>
      </c>
      <c r="U65" s="276">
        <v>1</v>
      </c>
      <c r="V65" s="221">
        <v>0</v>
      </c>
      <c r="W65" s="221">
        <v>0</v>
      </c>
      <c r="X65" s="273">
        <v>0</v>
      </c>
      <c r="Y65" s="274">
        <v>0</v>
      </c>
      <c r="Z65" s="224"/>
      <c r="AA65" s="7" t="str">
        <f t="shared" si="5"/>
        <v/>
      </c>
      <c r="AB65" s="7" t="str">
        <f t="shared" si="6"/>
        <v/>
      </c>
      <c r="AC65" s="288">
        <f t="shared" si="32"/>
        <v>0</v>
      </c>
      <c r="AD65" s="10" t="str">
        <f t="shared" si="33"/>
        <v>Not an offer</v>
      </c>
      <c r="AE65" s="289" t="str">
        <f t="shared" si="34"/>
        <v>Not an Offer</v>
      </c>
      <c r="AF65" s="105"/>
      <c r="AG65" s="176">
        <v>49</v>
      </c>
      <c r="AH65" s="176"/>
      <c r="AI65" s="176">
        <f t="shared" si="35"/>
        <v>0</v>
      </c>
      <c r="AJ65" s="176">
        <f t="shared" si="36"/>
        <v>0</v>
      </c>
      <c r="AK65" s="176"/>
      <c r="AL65" s="179" t="str">
        <f t="shared" si="43"/>
        <v/>
      </c>
      <c r="AM65" s="176" t="str">
        <f t="shared" si="44"/>
        <v/>
      </c>
      <c r="AN65" s="176" t="str">
        <f t="shared" si="45"/>
        <v/>
      </c>
      <c r="AO65" s="176" t="str">
        <f t="shared" si="46"/>
        <v/>
      </c>
      <c r="AP65" s="176" t="str">
        <f t="shared" si="47"/>
        <v/>
      </c>
      <c r="AQ65" s="176" t="str">
        <f t="shared" si="48"/>
        <v/>
      </c>
      <c r="AR65" s="176" t="str">
        <f t="shared" si="49"/>
        <v/>
      </c>
      <c r="AS65" s="176" t="str">
        <f t="shared" si="50"/>
        <v/>
      </c>
      <c r="AT65" s="176" t="str">
        <f t="shared" si="51"/>
        <v/>
      </c>
      <c r="AU65" s="176" t="str">
        <f t="shared" si="52"/>
        <v/>
      </c>
      <c r="AV65" s="176" t="str">
        <f t="shared" si="53"/>
        <v/>
      </c>
      <c r="AW65" s="180" t="str">
        <f t="shared" si="54"/>
        <v/>
      </c>
      <c r="AX65" s="181" t="str">
        <f t="shared" si="55"/>
        <v/>
      </c>
      <c r="AY65" s="176" t="str">
        <f t="shared" si="56"/>
        <v/>
      </c>
      <c r="AZ65" s="176" t="str">
        <f t="shared" si="57"/>
        <v/>
      </c>
      <c r="BA65" s="176" t="str">
        <f t="shared" si="58"/>
        <v/>
      </c>
      <c r="BB65" s="176" t="str">
        <f t="shared" si="59"/>
        <v/>
      </c>
      <c r="BC65" s="176" t="str">
        <f t="shared" si="60"/>
        <v/>
      </c>
      <c r="BD65" s="176" t="str">
        <f t="shared" si="61"/>
        <v/>
      </c>
      <c r="BE65" s="176" t="str">
        <f t="shared" si="62"/>
        <v/>
      </c>
      <c r="BF65" s="176" t="str">
        <f t="shared" si="63"/>
        <v/>
      </c>
      <c r="BG65" s="176" t="str">
        <f t="shared" si="64"/>
        <v/>
      </c>
      <c r="BH65" s="176" t="str">
        <f t="shared" si="65"/>
        <v/>
      </c>
      <c r="BI65" s="182" t="str">
        <f t="shared" si="66"/>
        <v/>
      </c>
    </row>
    <row r="66" spans="1:61" ht="24" customHeight="1">
      <c r="A66" s="3" t="str">
        <f>IF(AE66&lt;&gt;"OK","",CONCATENATE("SELL",TEXT('Front Page'!$F$33,"000"),"-",SUBSTITUTE('Front Page'!$R$63," ",""),"-",LEFT(D66,2),"-",TEXT(B66,"000")))</f>
        <v/>
      </c>
      <c r="B66" s="4" t="str">
        <f>IFERROR(IF(E66="","",MAX(B$17:B65)+1),"")</f>
        <v/>
      </c>
      <c r="C66" s="5"/>
      <c r="D66" s="17" t="str">
        <f t="shared" si="37"/>
        <v>None</v>
      </c>
      <c r="E66" s="17" t="str">
        <f t="shared" si="41"/>
        <v/>
      </c>
      <c r="F66" s="17" t="str">
        <f t="shared" si="42"/>
        <v/>
      </c>
      <c r="G66" s="232" t="str">
        <f t="shared" si="38"/>
        <v>No</v>
      </c>
      <c r="H66" s="223">
        <v>0</v>
      </c>
      <c r="I66" s="221">
        <v>0</v>
      </c>
      <c r="J66" s="221">
        <v>0</v>
      </c>
      <c r="K66" s="221">
        <v>0</v>
      </c>
      <c r="L66" s="221">
        <v>0</v>
      </c>
      <c r="M66" s="221">
        <v>0</v>
      </c>
      <c r="N66" s="221">
        <v>0</v>
      </c>
      <c r="O66" s="221">
        <v>0</v>
      </c>
      <c r="P66" s="221">
        <v>0</v>
      </c>
      <c r="Q66" s="221">
        <v>0</v>
      </c>
      <c r="R66" s="221">
        <v>0</v>
      </c>
      <c r="S66" s="221">
        <v>0</v>
      </c>
      <c r="T66" s="276">
        <v>1</v>
      </c>
      <c r="U66" s="276">
        <v>1</v>
      </c>
      <c r="V66" s="221">
        <v>0</v>
      </c>
      <c r="W66" s="221">
        <v>0</v>
      </c>
      <c r="X66" s="273">
        <v>0</v>
      </c>
      <c r="Y66" s="274">
        <v>0</v>
      </c>
      <c r="Z66" s="224"/>
      <c r="AA66" s="7" t="str">
        <f t="shared" si="5"/>
        <v/>
      </c>
      <c r="AB66" s="7" t="str">
        <f t="shared" si="6"/>
        <v/>
      </c>
      <c r="AC66" s="288">
        <f t="shared" si="32"/>
        <v>0</v>
      </c>
      <c r="AD66" s="10" t="str">
        <f t="shared" si="33"/>
        <v>Not an offer</v>
      </c>
      <c r="AE66" s="289" t="str">
        <f t="shared" si="34"/>
        <v>Not an Offer</v>
      </c>
      <c r="AF66" s="105"/>
      <c r="AG66" s="176">
        <v>50</v>
      </c>
      <c r="AH66" s="176"/>
      <c r="AI66" s="176">
        <f t="shared" si="35"/>
        <v>0</v>
      </c>
      <c r="AJ66" s="176">
        <f t="shared" si="36"/>
        <v>0</v>
      </c>
      <c r="AK66" s="176"/>
      <c r="AL66" s="179" t="str">
        <f t="shared" si="43"/>
        <v/>
      </c>
      <c r="AM66" s="176" t="str">
        <f t="shared" si="44"/>
        <v/>
      </c>
      <c r="AN66" s="176" t="str">
        <f t="shared" si="45"/>
        <v/>
      </c>
      <c r="AO66" s="176" t="str">
        <f t="shared" si="46"/>
        <v/>
      </c>
      <c r="AP66" s="176" t="str">
        <f t="shared" si="47"/>
        <v/>
      </c>
      <c r="AQ66" s="176" t="str">
        <f t="shared" si="48"/>
        <v/>
      </c>
      <c r="AR66" s="176" t="str">
        <f t="shared" si="49"/>
        <v/>
      </c>
      <c r="AS66" s="176" t="str">
        <f t="shared" si="50"/>
        <v/>
      </c>
      <c r="AT66" s="176" t="str">
        <f t="shared" si="51"/>
        <v/>
      </c>
      <c r="AU66" s="176" t="str">
        <f t="shared" si="52"/>
        <v/>
      </c>
      <c r="AV66" s="176" t="str">
        <f t="shared" si="53"/>
        <v/>
      </c>
      <c r="AW66" s="180" t="str">
        <f t="shared" si="54"/>
        <v/>
      </c>
      <c r="AX66" s="181" t="str">
        <f t="shared" si="55"/>
        <v/>
      </c>
      <c r="AY66" s="176" t="str">
        <f t="shared" si="56"/>
        <v/>
      </c>
      <c r="AZ66" s="176" t="str">
        <f t="shared" si="57"/>
        <v/>
      </c>
      <c r="BA66" s="176" t="str">
        <f t="shared" si="58"/>
        <v/>
      </c>
      <c r="BB66" s="176" t="str">
        <f t="shared" si="59"/>
        <v/>
      </c>
      <c r="BC66" s="176" t="str">
        <f t="shared" si="60"/>
        <v/>
      </c>
      <c r="BD66" s="176" t="str">
        <f t="shared" si="61"/>
        <v/>
      </c>
      <c r="BE66" s="176" t="str">
        <f t="shared" si="62"/>
        <v/>
      </c>
      <c r="BF66" s="176" t="str">
        <f t="shared" si="63"/>
        <v/>
      </c>
      <c r="BG66" s="176" t="str">
        <f t="shared" si="64"/>
        <v/>
      </c>
      <c r="BH66" s="176" t="str">
        <f t="shared" si="65"/>
        <v/>
      </c>
      <c r="BI66" s="182" t="str">
        <f t="shared" si="66"/>
        <v/>
      </c>
    </row>
    <row r="67" spans="1:61" hidden="1">
      <c r="A67" s="3"/>
      <c r="B67" s="4"/>
      <c r="C67" s="5"/>
      <c r="D67" s="17"/>
      <c r="E67" s="17"/>
      <c r="F67" s="17"/>
      <c r="G67" s="232"/>
      <c r="H67" s="223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2"/>
      <c r="U67" s="222"/>
      <c r="V67" s="221"/>
      <c r="W67" s="221"/>
      <c r="X67" s="221"/>
      <c r="Y67" s="6"/>
      <c r="Z67" s="224"/>
      <c r="AA67" s="7"/>
      <c r="AB67" s="7"/>
      <c r="AC67" s="8"/>
      <c r="AD67" s="10"/>
      <c r="AE67" s="189"/>
      <c r="AF67" s="105"/>
      <c r="AG67" s="176"/>
      <c r="AH67" s="176"/>
      <c r="AI67" s="176"/>
      <c r="AJ67" s="176"/>
      <c r="AK67" s="176"/>
      <c r="AL67" s="179"/>
      <c r="AW67" s="180"/>
      <c r="AX67" s="181"/>
      <c r="BI67" s="182"/>
    </row>
    <row r="68" spans="1:61" hidden="1">
      <c r="A68" s="3"/>
      <c r="B68" s="4"/>
      <c r="C68" s="5"/>
      <c r="D68" s="17"/>
      <c r="E68" s="17"/>
      <c r="F68" s="17"/>
      <c r="G68" s="232"/>
      <c r="H68" s="223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/>
      <c r="U68" s="222"/>
      <c r="V68" s="221"/>
      <c r="W68" s="221"/>
      <c r="X68" s="221"/>
      <c r="Y68" s="6"/>
      <c r="Z68" s="224"/>
      <c r="AA68" s="7"/>
      <c r="AB68" s="7"/>
      <c r="AC68" s="8"/>
      <c r="AD68" s="10"/>
      <c r="AE68" s="189"/>
      <c r="AF68" s="105"/>
      <c r="AG68" s="176"/>
      <c r="AH68" s="176"/>
      <c r="AI68" s="176"/>
      <c r="AJ68" s="176"/>
      <c r="AK68" s="176"/>
      <c r="AL68" s="179"/>
      <c r="AW68" s="180"/>
      <c r="AX68" s="181"/>
      <c r="BI68" s="182"/>
    </row>
    <row r="69" spans="1:61" hidden="1">
      <c r="A69" s="3"/>
      <c r="B69" s="4"/>
      <c r="C69" s="5"/>
      <c r="D69" s="17"/>
      <c r="E69" s="17"/>
      <c r="F69" s="17"/>
      <c r="G69" s="232"/>
      <c r="H69" s="223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/>
      <c r="U69" s="222"/>
      <c r="V69" s="221"/>
      <c r="W69" s="221"/>
      <c r="X69" s="221"/>
      <c r="Y69" s="6"/>
      <c r="Z69" s="224"/>
      <c r="AA69" s="7"/>
      <c r="AB69" s="7"/>
      <c r="AC69" s="8"/>
      <c r="AD69" s="10"/>
      <c r="AE69" s="189"/>
      <c r="AF69" s="105"/>
      <c r="AG69" s="176"/>
      <c r="AH69" s="176"/>
      <c r="AI69" s="176"/>
      <c r="AJ69" s="176"/>
      <c r="AK69" s="176"/>
      <c r="AL69" s="179"/>
      <c r="AW69" s="180"/>
      <c r="AX69" s="181"/>
      <c r="BI69" s="182"/>
    </row>
    <row r="70" spans="1:61" hidden="1">
      <c r="A70" s="3"/>
      <c r="B70" s="4"/>
      <c r="C70" s="5"/>
      <c r="D70" s="17"/>
      <c r="E70" s="17"/>
      <c r="F70" s="17"/>
      <c r="G70" s="232"/>
      <c r="H70" s="223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2"/>
      <c r="U70" s="222"/>
      <c r="V70" s="221"/>
      <c r="W70" s="221"/>
      <c r="X70" s="221"/>
      <c r="Y70" s="6"/>
      <c r="Z70" s="224"/>
      <c r="AA70" s="7"/>
      <c r="AB70" s="7"/>
      <c r="AC70" s="8"/>
      <c r="AD70" s="10"/>
      <c r="AE70" s="189"/>
      <c r="AF70" s="105"/>
      <c r="AG70" s="176"/>
      <c r="AH70" s="176"/>
      <c r="AI70" s="176"/>
      <c r="AJ70" s="176"/>
      <c r="AK70" s="176"/>
      <c r="AL70" s="179"/>
      <c r="AW70" s="180"/>
      <c r="AX70" s="181"/>
      <c r="BI70" s="182"/>
    </row>
    <row r="71" spans="1:61" hidden="1">
      <c r="A71" s="3"/>
      <c r="B71" s="4"/>
      <c r="C71" s="5"/>
      <c r="D71" s="17"/>
      <c r="E71" s="17"/>
      <c r="F71" s="17"/>
      <c r="G71" s="232"/>
      <c r="H71" s="223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2"/>
      <c r="U71" s="222"/>
      <c r="V71" s="221"/>
      <c r="W71" s="221"/>
      <c r="X71" s="221"/>
      <c r="Y71" s="6"/>
      <c r="Z71" s="224"/>
      <c r="AA71" s="7"/>
      <c r="AB71" s="7"/>
      <c r="AC71" s="8"/>
      <c r="AD71" s="10"/>
      <c r="AE71" s="189"/>
      <c r="AF71" s="105"/>
      <c r="AG71" s="176"/>
      <c r="AH71" s="176"/>
      <c r="AI71" s="176"/>
      <c r="AJ71" s="176"/>
      <c r="AK71" s="176"/>
      <c r="AL71" s="179"/>
      <c r="AW71" s="180"/>
      <c r="AX71" s="181"/>
      <c r="BI71" s="182"/>
    </row>
    <row r="72" spans="1:61" hidden="1">
      <c r="A72" s="3"/>
      <c r="B72" s="4"/>
      <c r="C72" s="5"/>
      <c r="D72" s="17"/>
      <c r="E72" s="17"/>
      <c r="F72" s="17"/>
      <c r="G72" s="232"/>
      <c r="H72" s="223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2"/>
      <c r="U72" s="222"/>
      <c r="V72" s="221"/>
      <c r="W72" s="221"/>
      <c r="X72" s="221"/>
      <c r="Y72" s="6"/>
      <c r="Z72" s="224"/>
      <c r="AA72" s="7"/>
      <c r="AB72" s="7"/>
      <c r="AC72" s="8"/>
      <c r="AD72" s="10"/>
      <c r="AE72" s="189"/>
      <c r="AF72" s="105"/>
      <c r="AG72" s="176"/>
      <c r="AH72" s="176"/>
      <c r="AI72" s="176"/>
      <c r="AJ72" s="176"/>
      <c r="AK72" s="176"/>
      <c r="AL72" s="179"/>
      <c r="AW72" s="180"/>
      <c r="AX72" s="181"/>
      <c r="BI72" s="182"/>
    </row>
    <row r="73" spans="1:61" hidden="1">
      <c r="A73" s="3"/>
      <c r="B73" s="4"/>
      <c r="C73" s="5"/>
      <c r="D73" s="17"/>
      <c r="E73" s="17"/>
      <c r="F73" s="17"/>
      <c r="G73" s="232"/>
      <c r="H73" s="223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/>
      <c r="U73" s="222"/>
      <c r="V73" s="221"/>
      <c r="W73" s="221"/>
      <c r="X73" s="221"/>
      <c r="Y73" s="6"/>
      <c r="Z73" s="224"/>
      <c r="AA73" s="7"/>
      <c r="AB73" s="7"/>
      <c r="AC73" s="8"/>
      <c r="AD73" s="10"/>
      <c r="AE73" s="189"/>
      <c r="AF73" s="105"/>
      <c r="AG73" s="176"/>
      <c r="AH73" s="176"/>
      <c r="AI73" s="176"/>
      <c r="AJ73" s="176"/>
      <c r="AK73" s="176"/>
      <c r="AL73" s="179"/>
      <c r="AW73" s="180"/>
      <c r="AX73" s="181"/>
      <c r="BI73" s="182"/>
    </row>
    <row r="74" spans="1:61" hidden="1">
      <c r="A74" s="3"/>
      <c r="B74" s="4"/>
      <c r="C74" s="5"/>
      <c r="D74" s="17"/>
      <c r="E74" s="17"/>
      <c r="F74" s="17"/>
      <c r="G74" s="232"/>
      <c r="H74" s="223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/>
      <c r="U74" s="222"/>
      <c r="V74" s="221"/>
      <c r="W74" s="221"/>
      <c r="X74" s="221"/>
      <c r="Y74" s="6"/>
      <c r="Z74" s="224"/>
      <c r="AA74" s="7"/>
      <c r="AB74" s="7"/>
      <c r="AC74" s="8"/>
      <c r="AD74" s="10"/>
      <c r="AE74" s="189"/>
      <c r="AF74" s="105"/>
      <c r="AG74" s="176"/>
      <c r="AH74" s="176"/>
      <c r="AI74" s="176"/>
      <c r="AJ74" s="176"/>
      <c r="AK74" s="176"/>
      <c r="AL74" s="179"/>
      <c r="AW74" s="180"/>
      <c r="AX74" s="181"/>
      <c r="BI74" s="182"/>
    </row>
    <row r="75" spans="1:61" hidden="1">
      <c r="A75" s="3"/>
      <c r="B75" s="4"/>
      <c r="C75" s="5"/>
      <c r="D75" s="17"/>
      <c r="E75" s="17"/>
      <c r="F75" s="17"/>
      <c r="G75" s="232"/>
      <c r="H75" s="223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2"/>
      <c r="U75" s="222"/>
      <c r="V75" s="221"/>
      <c r="W75" s="221"/>
      <c r="X75" s="221"/>
      <c r="Y75" s="6"/>
      <c r="Z75" s="224"/>
      <c r="AA75" s="7"/>
      <c r="AB75" s="7"/>
      <c r="AC75" s="8"/>
      <c r="AD75" s="10"/>
      <c r="AE75" s="189"/>
      <c r="AF75" s="105"/>
      <c r="AG75" s="176"/>
      <c r="AH75" s="176"/>
      <c r="AI75" s="176"/>
      <c r="AJ75" s="176"/>
      <c r="AK75" s="176"/>
      <c r="AL75" s="179"/>
      <c r="AW75" s="180"/>
      <c r="AX75" s="181"/>
      <c r="BI75" s="182"/>
    </row>
    <row r="76" spans="1:61" hidden="1">
      <c r="A76" s="3"/>
      <c r="B76" s="4"/>
      <c r="C76" s="5"/>
      <c r="D76" s="17"/>
      <c r="E76" s="17"/>
      <c r="F76" s="17"/>
      <c r="G76" s="232"/>
      <c r="H76" s="223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2"/>
      <c r="U76" s="222"/>
      <c r="V76" s="221"/>
      <c r="W76" s="221"/>
      <c r="X76" s="221"/>
      <c r="Y76" s="6"/>
      <c r="Z76" s="224"/>
      <c r="AA76" s="7"/>
      <c r="AB76" s="7"/>
      <c r="AC76" s="8"/>
      <c r="AD76" s="10"/>
      <c r="AE76" s="189"/>
      <c r="AF76" s="105"/>
      <c r="AG76" s="176"/>
      <c r="AH76" s="176"/>
      <c r="AI76" s="176"/>
      <c r="AJ76" s="176"/>
      <c r="AK76" s="176"/>
      <c r="AL76" s="179"/>
      <c r="AW76" s="180"/>
      <c r="AX76" s="181"/>
      <c r="BI76" s="182"/>
    </row>
    <row r="77" spans="1:61" hidden="1">
      <c r="A77" s="3"/>
      <c r="B77" s="4"/>
      <c r="C77" s="5"/>
      <c r="D77" s="17"/>
      <c r="E77" s="17"/>
      <c r="F77" s="17"/>
      <c r="G77" s="232"/>
      <c r="H77" s="223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2"/>
      <c r="U77" s="222"/>
      <c r="V77" s="221"/>
      <c r="W77" s="221"/>
      <c r="X77" s="221"/>
      <c r="Y77" s="6"/>
      <c r="Z77" s="224"/>
      <c r="AA77" s="7"/>
      <c r="AB77" s="7"/>
      <c r="AC77" s="8"/>
      <c r="AD77" s="10"/>
      <c r="AE77" s="189"/>
      <c r="AF77" s="105"/>
      <c r="AG77" s="176"/>
      <c r="AH77" s="176"/>
      <c r="AI77" s="176"/>
      <c r="AJ77" s="176"/>
      <c r="AK77" s="176"/>
      <c r="AL77" s="179"/>
      <c r="AW77" s="180"/>
      <c r="AX77" s="181"/>
      <c r="BI77" s="182"/>
    </row>
    <row r="78" spans="1:61" hidden="1">
      <c r="A78" s="3"/>
      <c r="B78" s="4"/>
      <c r="C78" s="5"/>
      <c r="D78" s="17"/>
      <c r="E78" s="17"/>
      <c r="F78" s="17"/>
      <c r="G78" s="232"/>
      <c r="H78" s="223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/>
      <c r="U78" s="222"/>
      <c r="V78" s="221"/>
      <c r="W78" s="221"/>
      <c r="X78" s="221"/>
      <c r="Y78" s="6"/>
      <c r="Z78" s="224"/>
      <c r="AA78" s="7"/>
      <c r="AB78" s="7"/>
      <c r="AC78" s="8"/>
      <c r="AD78" s="10"/>
      <c r="AE78" s="189"/>
      <c r="AF78" s="105"/>
      <c r="AG78" s="176"/>
      <c r="AH78" s="176"/>
      <c r="AI78" s="176"/>
      <c r="AJ78" s="176"/>
      <c r="AK78" s="176"/>
      <c r="AL78" s="179"/>
      <c r="AW78" s="180"/>
      <c r="AX78" s="181"/>
      <c r="BI78" s="182"/>
    </row>
    <row r="79" spans="1:61" hidden="1">
      <c r="A79" s="3"/>
      <c r="B79" s="4"/>
      <c r="C79" s="5"/>
      <c r="D79" s="17"/>
      <c r="E79" s="17"/>
      <c r="F79" s="17"/>
      <c r="G79" s="232"/>
      <c r="H79" s="223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/>
      <c r="U79" s="222"/>
      <c r="V79" s="221"/>
      <c r="W79" s="221"/>
      <c r="X79" s="221"/>
      <c r="Y79" s="6"/>
      <c r="Z79" s="224"/>
      <c r="AA79" s="7"/>
      <c r="AB79" s="7"/>
      <c r="AC79" s="8"/>
      <c r="AD79" s="10"/>
      <c r="AE79" s="189"/>
      <c r="AF79" s="105"/>
      <c r="AG79" s="176"/>
      <c r="AH79" s="176"/>
      <c r="AI79" s="176"/>
      <c r="AJ79" s="176"/>
      <c r="AK79" s="176"/>
      <c r="AL79" s="179"/>
      <c r="AW79" s="180"/>
      <c r="AX79" s="181"/>
      <c r="BI79" s="182"/>
    </row>
    <row r="80" spans="1:61" hidden="1">
      <c r="A80" s="3"/>
      <c r="B80" s="4"/>
      <c r="C80" s="5"/>
      <c r="D80" s="17"/>
      <c r="E80" s="17"/>
      <c r="F80" s="17"/>
      <c r="G80" s="232"/>
      <c r="H80" s="223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2"/>
      <c r="U80" s="222"/>
      <c r="V80" s="221"/>
      <c r="W80" s="221"/>
      <c r="X80" s="221"/>
      <c r="Y80" s="6"/>
      <c r="Z80" s="224"/>
      <c r="AA80" s="7"/>
      <c r="AB80" s="7"/>
      <c r="AC80" s="8"/>
      <c r="AD80" s="10"/>
      <c r="AE80" s="189"/>
      <c r="AF80" s="105"/>
      <c r="AG80" s="176"/>
      <c r="AH80" s="176"/>
      <c r="AI80" s="176"/>
      <c r="AJ80" s="176"/>
      <c r="AK80" s="176"/>
      <c r="AL80" s="179"/>
      <c r="AW80" s="180"/>
      <c r="AX80" s="181"/>
      <c r="BI80" s="182"/>
    </row>
    <row r="81" spans="1:61" hidden="1">
      <c r="A81" s="3"/>
      <c r="B81" s="4"/>
      <c r="C81" s="5"/>
      <c r="D81" s="17"/>
      <c r="E81" s="17"/>
      <c r="F81" s="17"/>
      <c r="G81" s="232"/>
      <c r="H81" s="223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2"/>
      <c r="U81" s="222"/>
      <c r="V81" s="221"/>
      <c r="W81" s="221"/>
      <c r="X81" s="221"/>
      <c r="Y81" s="6"/>
      <c r="Z81" s="224"/>
      <c r="AA81" s="7"/>
      <c r="AB81" s="7"/>
      <c r="AC81" s="8"/>
      <c r="AD81" s="10"/>
      <c r="AE81" s="189"/>
      <c r="AF81" s="105"/>
      <c r="AG81" s="176"/>
      <c r="AH81" s="176"/>
      <c r="AI81" s="176"/>
      <c r="AJ81" s="176"/>
      <c r="AK81" s="176"/>
      <c r="AL81" s="179"/>
      <c r="AW81" s="180"/>
      <c r="AX81" s="181"/>
      <c r="BI81" s="182"/>
    </row>
    <row r="82" spans="1:61" hidden="1">
      <c r="A82" s="3"/>
      <c r="B82" s="4"/>
      <c r="C82" s="5"/>
      <c r="D82" s="17"/>
      <c r="E82" s="17"/>
      <c r="F82" s="17"/>
      <c r="G82" s="232"/>
      <c r="H82" s="223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2"/>
      <c r="U82" s="222"/>
      <c r="V82" s="221"/>
      <c r="W82" s="221"/>
      <c r="X82" s="221"/>
      <c r="Y82" s="6"/>
      <c r="Z82" s="224"/>
      <c r="AA82" s="7"/>
      <c r="AB82" s="7"/>
      <c r="AC82" s="8"/>
      <c r="AD82" s="10"/>
      <c r="AE82" s="189"/>
      <c r="AF82" s="105"/>
      <c r="AG82" s="176"/>
      <c r="AH82" s="176"/>
      <c r="AI82" s="176"/>
      <c r="AJ82" s="176"/>
      <c r="AK82" s="176"/>
      <c r="AL82" s="179"/>
      <c r="AW82" s="180"/>
      <c r="AX82" s="181"/>
      <c r="BI82" s="182"/>
    </row>
    <row r="83" spans="1:61" hidden="1">
      <c r="A83" s="3"/>
      <c r="B83" s="4"/>
      <c r="C83" s="5"/>
      <c r="D83" s="17"/>
      <c r="E83" s="17"/>
      <c r="F83" s="17"/>
      <c r="G83" s="232"/>
      <c r="H83" s="223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2"/>
      <c r="U83" s="222"/>
      <c r="V83" s="221"/>
      <c r="W83" s="221"/>
      <c r="X83" s="221"/>
      <c r="Y83" s="6"/>
      <c r="Z83" s="224"/>
      <c r="AA83" s="7"/>
      <c r="AB83" s="7"/>
      <c r="AC83" s="8"/>
      <c r="AD83" s="10"/>
      <c r="AE83" s="189"/>
      <c r="AF83" s="105"/>
      <c r="AG83" s="176"/>
      <c r="AH83" s="176"/>
      <c r="AI83" s="176"/>
      <c r="AJ83" s="176"/>
      <c r="AK83" s="176"/>
      <c r="AL83" s="179"/>
      <c r="AW83" s="180"/>
      <c r="AX83" s="181"/>
      <c r="BI83" s="182"/>
    </row>
    <row r="84" spans="1:61" hidden="1">
      <c r="A84" s="3"/>
      <c r="B84" s="4"/>
      <c r="C84" s="5"/>
      <c r="D84" s="17"/>
      <c r="E84" s="17"/>
      <c r="F84" s="17"/>
      <c r="G84" s="232"/>
      <c r="H84" s="223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2"/>
      <c r="U84" s="222"/>
      <c r="V84" s="221"/>
      <c r="W84" s="221"/>
      <c r="X84" s="221"/>
      <c r="Y84" s="6"/>
      <c r="Z84" s="224"/>
      <c r="AA84" s="7"/>
      <c r="AB84" s="7"/>
      <c r="AC84" s="8"/>
      <c r="AD84" s="10"/>
      <c r="AE84" s="189"/>
      <c r="AF84" s="105"/>
      <c r="AG84" s="176"/>
      <c r="AH84" s="176"/>
      <c r="AI84" s="176"/>
      <c r="AJ84" s="176"/>
      <c r="AK84" s="176"/>
      <c r="AL84" s="179"/>
      <c r="AW84" s="180"/>
      <c r="AX84" s="181"/>
      <c r="BI84" s="182"/>
    </row>
    <row r="85" spans="1:61" hidden="1">
      <c r="A85" s="3"/>
      <c r="B85" s="4"/>
      <c r="C85" s="5"/>
      <c r="D85" s="17"/>
      <c r="E85" s="17"/>
      <c r="F85" s="17"/>
      <c r="G85" s="232"/>
      <c r="H85" s="223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2"/>
      <c r="U85" s="222"/>
      <c r="V85" s="221"/>
      <c r="W85" s="221"/>
      <c r="X85" s="221"/>
      <c r="Y85" s="6"/>
      <c r="Z85" s="224"/>
      <c r="AA85" s="7"/>
      <c r="AB85" s="7"/>
      <c r="AC85" s="8"/>
      <c r="AD85" s="10"/>
      <c r="AE85" s="189"/>
      <c r="AF85" s="105"/>
      <c r="AG85" s="176"/>
      <c r="AH85" s="176"/>
      <c r="AI85" s="176"/>
      <c r="AJ85" s="176"/>
      <c r="AK85" s="176"/>
      <c r="AL85" s="179"/>
      <c r="AW85" s="180"/>
      <c r="AX85" s="181"/>
      <c r="BI85" s="182"/>
    </row>
    <row r="86" spans="1:61" hidden="1">
      <c r="A86" s="3"/>
      <c r="B86" s="4"/>
      <c r="C86" s="5"/>
      <c r="D86" s="17"/>
      <c r="E86" s="17"/>
      <c r="F86" s="17"/>
      <c r="G86" s="232"/>
      <c r="H86" s="223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2"/>
      <c r="U86" s="222"/>
      <c r="V86" s="221"/>
      <c r="W86" s="221"/>
      <c r="X86" s="221"/>
      <c r="Y86" s="6"/>
      <c r="Z86" s="224"/>
      <c r="AA86" s="7"/>
      <c r="AB86" s="7"/>
      <c r="AC86" s="8"/>
      <c r="AD86" s="10"/>
      <c r="AE86" s="189"/>
      <c r="AF86" s="105"/>
      <c r="AG86" s="176"/>
      <c r="AH86" s="176"/>
      <c r="AI86" s="176"/>
      <c r="AJ86" s="176"/>
      <c r="AK86" s="176"/>
      <c r="AL86" s="179"/>
      <c r="AW86" s="180"/>
      <c r="AX86" s="181"/>
      <c r="BI86" s="182"/>
    </row>
    <row r="87" spans="1:61" hidden="1">
      <c r="A87" s="3"/>
      <c r="B87" s="4"/>
      <c r="C87" s="5"/>
      <c r="D87" s="17"/>
      <c r="E87" s="17"/>
      <c r="F87" s="17"/>
      <c r="G87" s="232"/>
      <c r="H87" s="223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2"/>
      <c r="U87" s="222"/>
      <c r="V87" s="221"/>
      <c r="W87" s="221"/>
      <c r="X87" s="221"/>
      <c r="Y87" s="6"/>
      <c r="Z87" s="224"/>
      <c r="AA87" s="7"/>
      <c r="AB87" s="7"/>
      <c r="AC87" s="8"/>
      <c r="AD87" s="10"/>
      <c r="AE87" s="189"/>
      <c r="AF87" s="105"/>
      <c r="AG87" s="176"/>
      <c r="AH87" s="176"/>
      <c r="AI87" s="176"/>
      <c r="AJ87" s="176"/>
      <c r="AK87" s="176"/>
      <c r="AL87" s="179"/>
      <c r="AW87" s="180"/>
      <c r="AX87" s="181"/>
      <c r="BI87" s="182"/>
    </row>
    <row r="88" spans="1:61" hidden="1">
      <c r="A88" s="3"/>
      <c r="B88" s="4"/>
      <c r="C88" s="5"/>
      <c r="D88" s="17"/>
      <c r="E88" s="17"/>
      <c r="F88" s="17"/>
      <c r="G88" s="232"/>
      <c r="H88" s="223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2"/>
      <c r="U88" s="222"/>
      <c r="V88" s="221"/>
      <c r="W88" s="221"/>
      <c r="X88" s="221"/>
      <c r="Y88" s="6"/>
      <c r="Z88" s="224"/>
      <c r="AA88" s="7"/>
      <c r="AB88" s="7"/>
      <c r="AC88" s="8"/>
      <c r="AD88" s="10"/>
      <c r="AE88" s="189"/>
      <c r="AF88" s="105"/>
      <c r="AG88" s="176"/>
      <c r="AH88" s="176"/>
      <c r="AI88" s="176"/>
      <c r="AJ88" s="176"/>
      <c r="AK88" s="176"/>
      <c r="AL88" s="179"/>
      <c r="AW88" s="180"/>
      <c r="AX88" s="181"/>
      <c r="BI88" s="182"/>
    </row>
    <row r="89" spans="1:61" hidden="1">
      <c r="A89" s="3"/>
      <c r="B89" s="4"/>
      <c r="C89" s="5"/>
      <c r="D89" s="17"/>
      <c r="E89" s="17"/>
      <c r="F89" s="17"/>
      <c r="G89" s="232"/>
      <c r="H89" s="223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2"/>
      <c r="U89" s="222"/>
      <c r="V89" s="221"/>
      <c r="W89" s="221"/>
      <c r="X89" s="221"/>
      <c r="Y89" s="6"/>
      <c r="Z89" s="224"/>
      <c r="AA89" s="7"/>
      <c r="AB89" s="7"/>
      <c r="AC89" s="8"/>
      <c r="AD89" s="10"/>
      <c r="AE89" s="189"/>
      <c r="AF89" s="105"/>
      <c r="AG89" s="176"/>
      <c r="AH89" s="176"/>
      <c r="AI89" s="176"/>
      <c r="AJ89" s="176"/>
      <c r="AK89" s="176"/>
      <c r="AL89" s="179"/>
      <c r="AW89" s="180"/>
      <c r="AX89" s="181"/>
      <c r="BI89" s="182"/>
    </row>
    <row r="90" spans="1:61" hidden="1">
      <c r="A90" s="3"/>
      <c r="B90" s="4"/>
      <c r="C90" s="5"/>
      <c r="D90" s="17"/>
      <c r="E90" s="17"/>
      <c r="F90" s="17"/>
      <c r="G90" s="232"/>
      <c r="H90" s="223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2"/>
      <c r="U90" s="222"/>
      <c r="V90" s="221"/>
      <c r="W90" s="221"/>
      <c r="X90" s="221"/>
      <c r="Y90" s="6"/>
      <c r="Z90" s="224"/>
      <c r="AA90" s="7"/>
      <c r="AB90" s="7"/>
      <c r="AC90" s="8"/>
      <c r="AD90" s="10"/>
      <c r="AE90" s="189"/>
      <c r="AF90" s="105"/>
      <c r="AG90" s="176"/>
      <c r="AH90" s="176"/>
      <c r="AI90" s="176"/>
      <c r="AJ90" s="176"/>
      <c r="AK90" s="176"/>
      <c r="AL90" s="179"/>
      <c r="AW90" s="180"/>
      <c r="AX90" s="181"/>
      <c r="BI90" s="182"/>
    </row>
    <row r="91" spans="1:61" hidden="1">
      <c r="A91" s="3"/>
      <c r="B91" s="4"/>
      <c r="C91" s="5"/>
      <c r="D91" s="17"/>
      <c r="E91" s="17"/>
      <c r="F91" s="17"/>
      <c r="G91" s="232"/>
      <c r="H91" s="223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2"/>
      <c r="U91" s="222"/>
      <c r="V91" s="221"/>
      <c r="W91" s="221"/>
      <c r="X91" s="221"/>
      <c r="Y91" s="6"/>
      <c r="Z91" s="224"/>
      <c r="AA91" s="7"/>
      <c r="AB91" s="7"/>
      <c r="AC91" s="8"/>
      <c r="AD91" s="10"/>
      <c r="AE91" s="189"/>
      <c r="AF91" s="105"/>
      <c r="AG91" s="176"/>
      <c r="AH91" s="176"/>
      <c r="AI91" s="176"/>
      <c r="AJ91" s="176"/>
      <c r="AK91" s="176"/>
      <c r="AL91" s="179"/>
      <c r="AW91" s="180"/>
      <c r="AX91" s="181"/>
      <c r="BI91" s="182"/>
    </row>
    <row r="92" spans="1:61" hidden="1">
      <c r="A92" s="3"/>
      <c r="B92" s="4"/>
      <c r="C92" s="5"/>
      <c r="D92" s="17"/>
      <c r="E92" s="17"/>
      <c r="F92" s="17"/>
      <c r="G92" s="232"/>
      <c r="H92" s="223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2"/>
      <c r="U92" s="222"/>
      <c r="V92" s="221"/>
      <c r="W92" s="221"/>
      <c r="X92" s="221"/>
      <c r="Y92" s="6"/>
      <c r="Z92" s="224"/>
      <c r="AA92" s="7"/>
      <c r="AB92" s="7"/>
      <c r="AC92" s="8"/>
      <c r="AD92" s="10"/>
      <c r="AE92" s="189"/>
      <c r="AF92" s="105"/>
      <c r="AG92" s="176"/>
      <c r="AH92" s="176"/>
      <c r="AI92" s="176"/>
      <c r="AJ92" s="176"/>
      <c r="AK92" s="176"/>
      <c r="AL92" s="179"/>
      <c r="AW92" s="180"/>
      <c r="AX92" s="181"/>
      <c r="BI92" s="182"/>
    </row>
    <row r="93" spans="1:61" hidden="1">
      <c r="A93" s="3"/>
      <c r="B93" s="4"/>
      <c r="C93" s="5"/>
      <c r="D93" s="17"/>
      <c r="E93" s="17"/>
      <c r="F93" s="17"/>
      <c r="G93" s="232"/>
      <c r="H93" s="223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2"/>
      <c r="U93" s="222"/>
      <c r="V93" s="221"/>
      <c r="W93" s="221"/>
      <c r="X93" s="221"/>
      <c r="Y93" s="6"/>
      <c r="Z93" s="224"/>
      <c r="AA93" s="7"/>
      <c r="AB93" s="7"/>
      <c r="AC93" s="8"/>
      <c r="AD93" s="10"/>
      <c r="AE93" s="189"/>
      <c r="AF93" s="105"/>
      <c r="AG93" s="176"/>
      <c r="AH93" s="176"/>
      <c r="AI93" s="176"/>
      <c r="AJ93" s="176"/>
      <c r="AK93" s="176"/>
      <c r="AL93" s="179"/>
      <c r="AW93" s="180"/>
      <c r="AX93" s="181"/>
      <c r="BI93" s="182"/>
    </row>
    <row r="94" spans="1:61" hidden="1">
      <c r="A94" s="3"/>
      <c r="B94" s="4"/>
      <c r="C94" s="5"/>
      <c r="D94" s="17"/>
      <c r="E94" s="17"/>
      <c r="F94" s="17"/>
      <c r="G94" s="232"/>
      <c r="H94" s="223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2"/>
      <c r="U94" s="222"/>
      <c r="V94" s="221"/>
      <c r="W94" s="221"/>
      <c r="X94" s="221"/>
      <c r="Y94" s="6"/>
      <c r="Z94" s="224"/>
      <c r="AA94" s="7"/>
      <c r="AB94" s="7"/>
      <c r="AC94" s="8"/>
      <c r="AD94" s="10"/>
      <c r="AE94" s="189"/>
      <c r="AF94" s="105"/>
      <c r="AG94" s="176"/>
      <c r="AH94" s="176"/>
      <c r="AI94" s="176"/>
      <c r="AJ94" s="176"/>
      <c r="AK94" s="176"/>
      <c r="AL94" s="179"/>
      <c r="AW94" s="180"/>
      <c r="AX94" s="181"/>
      <c r="BI94" s="182"/>
    </row>
    <row r="95" spans="1:61" hidden="1">
      <c r="A95" s="3"/>
      <c r="B95" s="4"/>
      <c r="C95" s="5"/>
      <c r="D95" s="17"/>
      <c r="E95" s="17"/>
      <c r="F95" s="17"/>
      <c r="G95" s="232"/>
      <c r="H95" s="223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2"/>
      <c r="U95" s="222"/>
      <c r="V95" s="221"/>
      <c r="W95" s="221"/>
      <c r="X95" s="221"/>
      <c r="Y95" s="6"/>
      <c r="Z95" s="224"/>
      <c r="AA95" s="7"/>
      <c r="AB95" s="7"/>
      <c r="AC95" s="8"/>
      <c r="AD95" s="10"/>
      <c r="AE95" s="189"/>
      <c r="AF95" s="105"/>
      <c r="AG95" s="176"/>
      <c r="AH95" s="176"/>
      <c r="AI95" s="176"/>
      <c r="AJ95" s="176"/>
      <c r="AK95" s="176"/>
      <c r="AL95" s="179"/>
      <c r="AW95" s="180"/>
      <c r="AX95" s="181"/>
      <c r="BI95" s="182"/>
    </row>
    <row r="96" spans="1:61" hidden="1">
      <c r="A96" s="3"/>
      <c r="B96" s="4"/>
      <c r="C96" s="5"/>
      <c r="D96" s="17"/>
      <c r="E96" s="17"/>
      <c r="F96" s="17"/>
      <c r="G96" s="232"/>
      <c r="H96" s="223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2"/>
      <c r="U96" s="222"/>
      <c r="V96" s="221"/>
      <c r="W96" s="221"/>
      <c r="X96" s="221"/>
      <c r="Y96" s="6"/>
      <c r="Z96" s="224"/>
      <c r="AA96" s="7"/>
      <c r="AB96" s="7"/>
      <c r="AC96" s="8"/>
      <c r="AD96" s="10"/>
      <c r="AE96" s="189"/>
      <c r="AF96" s="105"/>
      <c r="AG96" s="176"/>
      <c r="AH96" s="176"/>
      <c r="AI96" s="176"/>
      <c r="AJ96" s="176"/>
      <c r="AK96" s="176"/>
      <c r="AL96" s="179"/>
      <c r="AW96" s="180"/>
      <c r="AX96" s="181"/>
      <c r="BI96" s="182"/>
    </row>
    <row r="97" spans="1:61" hidden="1">
      <c r="A97" s="3"/>
      <c r="B97" s="4"/>
      <c r="C97" s="5"/>
      <c r="D97" s="17"/>
      <c r="E97" s="17"/>
      <c r="F97" s="17"/>
      <c r="G97" s="232"/>
      <c r="H97" s="223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2"/>
      <c r="U97" s="222"/>
      <c r="V97" s="221"/>
      <c r="W97" s="221"/>
      <c r="X97" s="221"/>
      <c r="Y97" s="6"/>
      <c r="Z97" s="224"/>
      <c r="AA97" s="7"/>
      <c r="AB97" s="7"/>
      <c r="AC97" s="8"/>
      <c r="AD97" s="10"/>
      <c r="AE97" s="189"/>
      <c r="AF97" s="105"/>
      <c r="AG97" s="176"/>
      <c r="AH97" s="176"/>
      <c r="AI97" s="176"/>
      <c r="AJ97" s="176"/>
      <c r="AK97" s="176"/>
      <c r="AL97" s="179"/>
      <c r="AW97" s="180"/>
      <c r="AX97" s="181"/>
      <c r="BI97" s="182"/>
    </row>
    <row r="98" spans="1:61" hidden="1">
      <c r="A98" s="3"/>
      <c r="B98" s="4"/>
      <c r="C98" s="5"/>
      <c r="D98" s="17"/>
      <c r="E98" s="17"/>
      <c r="F98" s="17"/>
      <c r="G98" s="232"/>
      <c r="H98" s="223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2"/>
      <c r="U98" s="222"/>
      <c r="V98" s="221"/>
      <c r="W98" s="221"/>
      <c r="X98" s="221"/>
      <c r="Y98" s="6"/>
      <c r="Z98" s="224"/>
      <c r="AA98" s="7"/>
      <c r="AB98" s="7"/>
      <c r="AC98" s="8"/>
      <c r="AD98" s="10"/>
      <c r="AE98" s="189"/>
      <c r="AF98" s="105"/>
      <c r="AG98" s="176"/>
      <c r="AH98" s="176"/>
      <c r="AI98" s="176"/>
      <c r="AJ98" s="176"/>
      <c r="AK98" s="176"/>
      <c r="AL98" s="179"/>
      <c r="AW98" s="180"/>
      <c r="AX98" s="181"/>
      <c r="BI98" s="182"/>
    </row>
    <row r="99" spans="1:61" hidden="1">
      <c r="A99" s="3"/>
      <c r="B99" s="4"/>
      <c r="C99" s="5"/>
      <c r="D99" s="17"/>
      <c r="E99" s="17"/>
      <c r="F99" s="17"/>
      <c r="G99" s="232"/>
      <c r="H99" s="223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2"/>
      <c r="U99" s="222"/>
      <c r="V99" s="221"/>
      <c r="W99" s="221"/>
      <c r="X99" s="221"/>
      <c r="Y99" s="6"/>
      <c r="Z99" s="224"/>
      <c r="AA99" s="7"/>
      <c r="AB99" s="7"/>
      <c r="AC99" s="8"/>
      <c r="AD99" s="10"/>
      <c r="AE99" s="189"/>
      <c r="AF99" s="105"/>
      <c r="AG99" s="176"/>
      <c r="AH99" s="176"/>
      <c r="AI99" s="176"/>
      <c r="AJ99" s="176"/>
      <c r="AK99" s="176"/>
      <c r="AL99" s="179"/>
      <c r="AW99" s="180"/>
      <c r="AX99" s="181"/>
      <c r="BI99" s="182"/>
    </row>
    <row r="100" spans="1:61" hidden="1">
      <c r="A100" s="3"/>
      <c r="B100" s="4"/>
      <c r="C100" s="5"/>
      <c r="D100" s="17"/>
      <c r="E100" s="17"/>
      <c r="F100" s="17"/>
      <c r="G100" s="232"/>
      <c r="H100" s="223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2"/>
      <c r="U100" s="222"/>
      <c r="V100" s="221"/>
      <c r="W100" s="221"/>
      <c r="X100" s="221"/>
      <c r="Y100" s="6"/>
      <c r="Z100" s="224"/>
      <c r="AA100" s="7"/>
      <c r="AB100" s="7"/>
      <c r="AC100" s="8"/>
      <c r="AD100" s="10"/>
      <c r="AE100" s="189"/>
      <c r="AF100" s="105"/>
      <c r="AG100" s="176"/>
      <c r="AH100" s="176"/>
      <c r="AI100" s="176"/>
      <c r="AJ100" s="176"/>
      <c r="AK100" s="176"/>
      <c r="AL100" s="179"/>
      <c r="AW100" s="180"/>
      <c r="AX100" s="181"/>
      <c r="BI100" s="182"/>
    </row>
    <row r="101" spans="1:61" hidden="1">
      <c r="A101" s="3"/>
      <c r="B101" s="4"/>
      <c r="C101" s="5"/>
      <c r="D101" s="17"/>
      <c r="E101" s="17"/>
      <c r="F101" s="17"/>
      <c r="G101" s="232"/>
      <c r="H101" s="223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2"/>
      <c r="U101" s="222"/>
      <c r="V101" s="221"/>
      <c r="W101" s="221"/>
      <c r="X101" s="221"/>
      <c r="Y101" s="6"/>
      <c r="Z101" s="224"/>
      <c r="AA101" s="7"/>
      <c r="AB101" s="7"/>
      <c r="AC101" s="8"/>
      <c r="AD101" s="10"/>
      <c r="AE101" s="189"/>
      <c r="AF101" s="105"/>
      <c r="AG101" s="176"/>
      <c r="AH101" s="176"/>
      <c r="AI101" s="176"/>
      <c r="AJ101" s="176"/>
      <c r="AK101" s="176"/>
      <c r="AL101" s="179"/>
      <c r="AW101" s="180"/>
      <c r="AX101" s="181"/>
      <c r="BI101" s="182"/>
    </row>
    <row r="102" spans="1:61" hidden="1">
      <c r="A102" s="3"/>
      <c r="B102" s="4"/>
      <c r="C102" s="5"/>
      <c r="D102" s="17"/>
      <c r="E102" s="17"/>
      <c r="F102" s="17"/>
      <c r="G102" s="232"/>
      <c r="H102" s="223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2"/>
      <c r="U102" s="222"/>
      <c r="V102" s="221"/>
      <c r="W102" s="221"/>
      <c r="X102" s="221"/>
      <c r="Y102" s="6"/>
      <c r="Z102" s="224"/>
      <c r="AA102" s="7"/>
      <c r="AB102" s="7"/>
      <c r="AC102" s="8"/>
      <c r="AD102" s="10"/>
      <c r="AE102" s="189"/>
      <c r="AF102" s="105"/>
      <c r="AG102" s="176"/>
      <c r="AH102" s="176"/>
      <c r="AI102" s="176"/>
      <c r="AJ102" s="176"/>
      <c r="AK102" s="176"/>
      <c r="AL102" s="179"/>
      <c r="AW102" s="180"/>
      <c r="AX102" s="181"/>
      <c r="BI102" s="182"/>
    </row>
    <row r="103" spans="1:61" hidden="1">
      <c r="A103" s="3"/>
      <c r="B103" s="4"/>
      <c r="C103" s="5"/>
      <c r="D103" s="17"/>
      <c r="E103" s="17"/>
      <c r="F103" s="17"/>
      <c r="G103" s="232"/>
      <c r="H103" s="223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2"/>
      <c r="U103" s="222"/>
      <c r="V103" s="221"/>
      <c r="W103" s="221"/>
      <c r="X103" s="221"/>
      <c r="Y103" s="6"/>
      <c r="Z103" s="224"/>
      <c r="AA103" s="7"/>
      <c r="AB103" s="7"/>
      <c r="AC103" s="8"/>
      <c r="AD103" s="10"/>
      <c r="AE103" s="189"/>
      <c r="AF103" s="105"/>
      <c r="AG103" s="176"/>
      <c r="AH103" s="176"/>
      <c r="AI103" s="176"/>
      <c r="AJ103" s="176"/>
      <c r="AK103" s="176"/>
      <c r="AL103" s="179"/>
      <c r="AW103" s="180"/>
      <c r="AX103" s="181"/>
      <c r="BI103" s="182"/>
    </row>
    <row r="104" spans="1:61" hidden="1">
      <c r="A104" s="3"/>
      <c r="B104" s="4"/>
      <c r="C104" s="5"/>
      <c r="D104" s="17"/>
      <c r="E104" s="17"/>
      <c r="F104" s="17"/>
      <c r="G104" s="232"/>
      <c r="H104" s="223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2"/>
      <c r="U104" s="222"/>
      <c r="V104" s="221"/>
      <c r="W104" s="221"/>
      <c r="X104" s="221"/>
      <c r="Y104" s="6"/>
      <c r="Z104" s="224"/>
      <c r="AA104" s="7"/>
      <c r="AB104" s="7"/>
      <c r="AC104" s="8"/>
      <c r="AD104" s="10"/>
      <c r="AE104" s="189"/>
      <c r="AF104" s="105"/>
      <c r="AG104" s="176"/>
      <c r="AH104" s="176"/>
      <c r="AI104" s="176"/>
      <c r="AJ104" s="176"/>
      <c r="AK104" s="176"/>
      <c r="AL104" s="179"/>
      <c r="AW104" s="180"/>
      <c r="AX104" s="181"/>
      <c r="BI104" s="182"/>
    </row>
    <row r="105" spans="1:61" hidden="1">
      <c r="A105" s="3"/>
      <c r="B105" s="4"/>
      <c r="C105" s="5"/>
      <c r="D105" s="17"/>
      <c r="E105" s="17"/>
      <c r="F105" s="17"/>
      <c r="G105" s="232"/>
      <c r="H105" s="223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2"/>
      <c r="U105" s="222"/>
      <c r="V105" s="221"/>
      <c r="W105" s="221"/>
      <c r="X105" s="221"/>
      <c r="Y105" s="6"/>
      <c r="Z105" s="224"/>
      <c r="AA105" s="7"/>
      <c r="AB105" s="7"/>
      <c r="AC105" s="8"/>
      <c r="AD105" s="10"/>
      <c r="AE105" s="189"/>
      <c r="AF105" s="105"/>
      <c r="AG105" s="176"/>
      <c r="AH105" s="176"/>
      <c r="AI105" s="176"/>
      <c r="AJ105" s="176"/>
      <c r="AK105" s="176"/>
      <c r="AL105" s="179"/>
      <c r="AW105" s="180"/>
      <c r="AX105" s="181"/>
      <c r="BI105" s="182"/>
    </row>
    <row r="106" spans="1:61" hidden="1">
      <c r="A106" s="3"/>
      <c r="B106" s="4"/>
      <c r="C106" s="5"/>
      <c r="D106" s="17"/>
      <c r="E106" s="17"/>
      <c r="F106" s="17"/>
      <c r="G106" s="232"/>
      <c r="H106" s="223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2"/>
      <c r="U106" s="222"/>
      <c r="V106" s="221"/>
      <c r="W106" s="221"/>
      <c r="X106" s="221"/>
      <c r="Y106" s="6"/>
      <c r="Z106" s="224"/>
      <c r="AA106" s="7"/>
      <c r="AB106" s="7"/>
      <c r="AC106" s="8"/>
      <c r="AD106" s="10"/>
      <c r="AE106" s="189"/>
      <c r="AF106" s="105"/>
      <c r="AG106" s="176"/>
      <c r="AH106" s="176"/>
      <c r="AI106" s="176"/>
      <c r="AJ106" s="176"/>
      <c r="AK106" s="176"/>
      <c r="AL106" s="179"/>
      <c r="AW106" s="180"/>
      <c r="AX106" s="181"/>
      <c r="BI106" s="182"/>
    </row>
    <row r="107" spans="1:61" hidden="1">
      <c r="A107" s="3"/>
      <c r="B107" s="4"/>
      <c r="C107" s="5"/>
      <c r="D107" s="17"/>
      <c r="E107" s="17"/>
      <c r="F107" s="17"/>
      <c r="G107" s="232"/>
      <c r="H107" s="223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2"/>
      <c r="U107" s="222"/>
      <c r="V107" s="221"/>
      <c r="W107" s="221"/>
      <c r="X107" s="221"/>
      <c r="Y107" s="6"/>
      <c r="Z107" s="224"/>
      <c r="AA107" s="7"/>
      <c r="AB107" s="7"/>
      <c r="AC107" s="8"/>
      <c r="AD107" s="10"/>
      <c r="AE107" s="189"/>
      <c r="AF107" s="105"/>
      <c r="AG107" s="176"/>
      <c r="AH107" s="176"/>
      <c r="AI107" s="176"/>
      <c r="AJ107" s="176"/>
      <c r="AK107" s="176"/>
      <c r="AL107" s="179"/>
      <c r="AW107" s="180"/>
      <c r="AX107" s="181"/>
      <c r="BI107" s="182"/>
    </row>
    <row r="108" spans="1:61" hidden="1">
      <c r="A108" s="3"/>
      <c r="B108" s="4"/>
      <c r="C108" s="5"/>
      <c r="D108" s="17"/>
      <c r="E108" s="17"/>
      <c r="F108" s="17"/>
      <c r="G108" s="232"/>
      <c r="H108" s="223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2"/>
      <c r="U108" s="222"/>
      <c r="V108" s="221"/>
      <c r="W108" s="221"/>
      <c r="X108" s="221"/>
      <c r="Y108" s="6"/>
      <c r="Z108" s="224"/>
      <c r="AA108" s="7"/>
      <c r="AB108" s="7"/>
      <c r="AC108" s="8"/>
      <c r="AD108" s="10"/>
      <c r="AE108" s="189"/>
      <c r="AF108" s="105"/>
      <c r="AG108" s="176"/>
      <c r="AH108" s="176"/>
      <c r="AI108" s="176"/>
      <c r="AJ108" s="176"/>
      <c r="AK108" s="176"/>
      <c r="AL108" s="179"/>
      <c r="AW108" s="180"/>
      <c r="AX108" s="181"/>
      <c r="BI108" s="182"/>
    </row>
    <row r="109" spans="1:61" hidden="1">
      <c r="A109" s="3"/>
      <c r="B109" s="4"/>
      <c r="C109" s="5"/>
      <c r="D109" s="17"/>
      <c r="E109" s="17"/>
      <c r="F109" s="17"/>
      <c r="G109" s="232"/>
      <c r="H109" s="223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2"/>
      <c r="U109" s="222"/>
      <c r="V109" s="221"/>
      <c r="W109" s="221"/>
      <c r="X109" s="221"/>
      <c r="Y109" s="6"/>
      <c r="Z109" s="224"/>
      <c r="AA109" s="7"/>
      <c r="AB109" s="7"/>
      <c r="AC109" s="8"/>
      <c r="AD109" s="10"/>
      <c r="AE109" s="189"/>
      <c r="AF109" s="105"/>
      <c r="AG109" s="176"/>
      <c r="AH109" s="176"/>
      <c r="AI109" s="176"/>
      <c r="AJ109" s="176"/>
      <c r="AK109" s="176"/>
      <c r="AL109" s="179"/>
      <c r="AW109" s="180"/>
      <c r="AX109" s="181"/>
      <c r="BI109" s="182"/>
    </row>
    <row r="110" spans="1:61" hidden="1">
      <c r="A110" s="3"/>
      <c r="B110" s="4"/>
      <c r="C110" s="5"/>
      <c r="D110" s="17"/>
      <c r="E110" s="17"/>
      <c r="F110" s="17"/>
      <c r="G110" s="232"/>
      <c r="H110" s="223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2"/>
      <c r="U110" s="222"/>
      <c r="V110" s="221"/>
      <c r="W110" s="221"/>
      <c r="X110" s="221"/>
      <c r="Y110" s="6"/>
      <c r="Z110" s="224"/>
      <c r="AA110" s="7"/>
      <c r="AB110" s="7"/>
      <c r="AC110" s="8"/>
      <c r="AD110" s="10"/>
      <c r="AE110" s="189"/>
      <c r="AF110" s="105"/>
      <c r="AG110" s="176"/>
      <c r="AH110" s="176"/>
      <c r="AI110" s="176"/>
      <c r="AJ110" s="176"/>
      <c r="AK110" s="176"/>
      <c r="AL110" s="179"/>
      <c r="AW110" s="180"/>
      <c r="AX110" s="181"/>
      <c r="BI110" s="182"/>
    </row>
    <row r="111" spans="1:61" hidden="1">
      <c r="A111" s="3"/>
      <c r="B111" s="4"/>
      <c r="C111" s="5"/>
      <c r="D111" s="17"/>
      <c r="E111" s="17"/>
      <c r="F111" s="17"/>
      <c r="G111" s="232"/>
      <c r="H111" s="223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2"/>
      <c r="U111" s="222"/>
      <c r="V111" s="221"/>
      <c r="W111" s="221"/>
      <c r="X111" s="221"/>
      <c r="Y111" s="6"/>
      <c r="Z111" s="224"/>
      <c r="AA111" s="7"/>
      <c r="AB111" s="7"/>
      <c r="AC111" s="8"/>
      <c r="AD111" s="10"/>
      <c r="AE111" s="189"/>
      <c r="AF111" s="105"/>
      <c r="AG111" s="176"/>
      <c r="AH111" s="176"/>
      <c r="AI111" s="176"/>
      <c r="AJ111" s="176"/>
      <c r="AK111" s="176"/>
      <c r="AL111" s="179"/>
      <c r="AW111" s="180"/>
      <c r="AX111" s="181"/>
      <c r="BI111" s="182"/>
    </row>
    <row r="112" spans="1:61" hidden="1">
      <c r="A112" s="3"/>
      <c r="B112" s="4"/>
      <c r="C112" s="5"/>
      <c r="D112" s="17"/>
      <c r="E112" s="17"/>
      <c r="F112" s="17"/>
      <c r="G112" s="232"/>
      <c r="H112" s="223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2"/>
      <c r="U112" s="222"/>
      <c r="V112" s="221"/>
      <c r="W112" s="221"/>
      <c r="X112" s="221"/>
      <c r="Y112" s="6"/>
      <c r="Z112" s="224"/>
      <c r="AA112" s="7"/>
      <c r="AB112" s="7"/>
      <c r="AC112" s="8"/>
      <c r="AD112" s="10"/>
      <c r="AE112" s="189"/>
      <c r="AF112" s="105"/>
      <c r="AG112" s="176"/>
      <c r="AH112" s="176"/>
      <c r="AI112" s="176"/>
      <c r="AJ112" s="176"/>
      <c r="AK112" s="176"/>
      <c r="AL112" s="179"/>
      <c r="AW112" s="180"/>
      <c r="AX112" s="181"/>
      <c r="BI112" s="182"/>
    </row>
    <row r="113" spans="1:61" hidden="1">
      <c r="A113" s="3"/>
      <c r="B113" s="4"/>
      <c r="C113" s="5"/>
      <c r="D113" s="17"/>
      <c r="E113" s="17"/>
      <c r="F113" s="17"/>
      <c r="G113" s="232"/>
      <c r="H113" s="223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2"/>
      <c r="U113" s="222"/>
      <c r="V113" s="221"/>
      <c r="W113" s="221"/>
      <c r="X113" s="221"/>
      <c r="Y113" s="6"/>
      <c r="Z113" s="224"/>
      <c r="AA113" s="7"/>
      <c r="AB113" s="7"/>
      <c r="AC113" s="8"/>
      <c r="AD113" s="10"/>
      <c r="AE113" s="189"/>
      <c r="AF113" s="105"/>
      <c r="AG113" s="176"/>
      <c r="AH113" s="176"/>
      <c r="AI113" s="176"/>
      <c r="AJ113" s="176"/>
      <c r="AK113" s="176"/>
      <c r="AL113" s="179"/>
      <c r="AW113" s="180"/>
      <c r="AX113" s="181"/>
      <c r="BI113" s="182"/>
    </row>
    <row r="114" spans="1:61" hidden="1">
      <c r="A114" s="3"/>
      <c r="B114" s="4"/>
      <c r="C114" s="5"/>
      <c r="D114" s="17"/>
      <c r="E114" s="17"/>
      <c r="F114" s="17"/>
      <c r="G114" s="232"/>
      <c r="H114" s="223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2"/>
      <c r="U114" s="222"/>
      <c r="V114" s="221"/>
      <c r="W114" s="221"/>
      <c r="X114" s="221"/>
      <c r="Y114" s="6"/>
      <c r="Z114" s="224"/>
      <c r="AA114" s="7"/>
      <c r="AB114" s="7"/>
      <c r="AC114" s="8"/>
      <c r="AD114" s="10"/>
      <c r="AE114" s="189"/>
      <c r="AF114" s="105"/>
      <c r="AG114" s="176"/>
      <c r="AH114" s="176"/>
      <c r="AI114" s="176"/>
      <c r="AJ114" s="176"/>
      <c r="AK114" s="176"/>
      <c r="AL114" s="179"/>
      <c r="AW114" s="180"/>
      <c r="AX114" s="181"/>
      <c r="BI114" s="182"/>
    </row>
    <row r="115" spans="1:61" hidden="1">
      <c r="A115" s="3"/>
      <c r="B115" s="4"/>
      <c r="C115" s="5"/>
      <c r="D115" s="17"/>
      <c r="E115" s="17"/>
      <c r="F115" s="17"/>
      <c r="G115" s="232"/>
      <c r="H115" s="223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2"/>
      <c r="U115" s="222"/>
      <c r="V115" s="221"/>
      <c r="W115" s="221"/>
      <c r="X115" s="221"/>
      <c r="Y115" s="6"/>
      <c r="Z115" s="224"/>
      <c r="AA115" s="7"/>
      <c r="AB115" s="7"/>
      <c r="AC115" s="8"/>
      <c r="AD115" s="10"/>
      <c r="AE115" s="189"/>
      <c r="AF115" s="105"/>
      <c r="AG115" s="176"/>
      <c r="AH115" s="176"/>
      <c r="AI115" s="176"/>
      <c r="AJ115" s="176"/>
      <c r="AK115" s="176"/>
      <c r="AL115" s="179"/>
      <c r="AW115" s="180"/>
      <c r="AX115" s="181"/>
      <c r="BI115" s="182"/>
    </row>
    <row r="116" spans="1:61" hidden="1">
      <c r="A116" s="3"/>
      <c r="B116" s="4"/>
      <c r="C116" s="5"/>
      <c r="D116" s="17"/>
      <c r="E116" s="17"/>
      <c r="F116" s="17"/>
      <c r="G116" s="232"/>
      <c r="H116" s="223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2"/>
      <c r="U116" s="222"/>
      <c r="V116" s="221"/>
      <c r="W116" s="221"/>
      <c r="X116" s="221"/>
      <c r="Y116" s="6"/>
      <c r="Z116" s="224"/>
      <c r="AA116" s="7"/>
      <c r="AB116" s="7"/>
      <c r="AC116" s="8"/>
      <c r="AD116" s="10"/>
      <c r="AE116" s="189"/>
      <c r="AF116" s="105"/>
      <c r="AG116" s="176"/>
      <c r="AH116" s="176"/>
      <c r="AI116" s="176"/>
      <c r="AJ116" s="176"/>
      <c r="AK116" s="176"/>
      <c r="AL116" s="179"/>
      <c r="AW116" s="180"/>
      <c r="AX116" s="181"/>
      <c r="BI116" s="182"/>
    </row>
    <row r="117" spans="1:61" hidden="1">
      <c r="A117" s="3"/>
      <c r="B117" s="4"/>
      <c r="C117" s="5"/>
      <c r="D117" s="17"/>
      <c r="E117" s="17"/>
      <c r="F117" s="17"/>
      <c r="G117" s="232"/>
      <c r="H117" s="223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2"/>
      <c r="U117" s="222"/>
      <c r="V117" s="221"/>
      <c r="W117" s="221"/>
      <c r="X117" s="221"/>
      <c r="Y117" s="6"/>
      <c r="Z117" s="224"/>
      <c r="AA117" s="7"/>
      <c r="AB117" s="7"/>
      <c r="AC117" s="8"/>
      <c r="AD117" s="10"/>
      <c r="AE117" s="189"/>
      <c r="AF117" s="105"/>
      <c r="AG117" s="176"/>
      <c r="AH117" s="176"/>
      <c r="AI117" s="176"/>
      <c r="AJ117" s="176"/>
      <c r="AK117" s="176"/>
      <c r="AL117" s="179"/>
      <c r="AW117" s="180"/>
      <c r="AX117" s="181"/>
      <c r="BI117" s="182"/>
    </row>
    <row r="118" spans="1:61" hidden="1">
      <c r="A118" s="3"/>
      <c r="B118" s="4"/>
      <c r="C118" s="5"/>
      <c r="D118" s="17"/>
      <c r="E118" s="17"/>
      <c r="F118" s="17"/>
      <c r="G118" s="232"/>
      <c r="H118" s="223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2"/>
      <c r="U118" s="222"/>
      <c r="V118" s="221"/>
      <c r="W118" s="221"/>
      <c r="X118" s="221"/>
      <c r="Y118" s="6"/>
      <c r="Z118" s="224"/>
      <c r="AA118" s="7"/>
      <c r="AB118" s="7"/>
      <c r="AC118" s="8"/>
      <c r="AD118" s="10"/>
      <c r="AE118" s="189"/>
      <c r="AF118" s="105"/>
      <c r="AG118" s="176"/>
      <c r="AH118" s="176"/>
      <c r="AI118" s="176"/>
      <c r="AJ118" s="176"/>
      <c r="AK118" s="176"/>
      <c r="AL118" s="179"/>
      <c r="AW118" s="180"/>
      <c r="AX118" s="181"/>
      <c r="BI118" s="182"/>
    </row>
    <row r="119" spans="1:61" hidden="1">
      <c r="A119" s="3"/>
      <c r="B119" s="4"/>
      <c r="C119" s="5"/>
      <c r="D119" s="17"/>
      <c r="E119" s="17"/>
      <c r="F119" s="17"/>
      <c r="G119" s="232"/>
      <c r="H119" s="223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2"/>
      <c r="U119" s="222"/>
      <c r="V119" s="221"/>
      <c r="W119" s="221"/>
      <c r="X119" s="221"/>
      <c r="Y119" s="6"/>
      <c r="Z119" s="224"/>
      <c r="AA119" s="7"/>
      <c r="AB119" s="7"/>
      <c r="AC119" s="8"/>
      <c r="AD119" s="10"/>
      <c r="AE119" s="189"/>
      <c r="AF119" s="105"/>
      <c r="AG119" s="176"/>
      <c r="AH119" s="176"/>
      <c r="AI119" s="176"/>
      <c r="AJ119" s="176"/>
      <c r="AK119" s="176"/>
      <c r="AL119" s="179"/>
      <c r="AW119" s="180"/>
      <c r="AX119" s="181"/>
      <c r="BI119" s="182"/>
    </row>
    <row r="120" spans="1:61" hidden="1">
      <c r="A120" s="3"/>
      <c r="B120" s="4"/>
      <c r="C120" s="5"/>
      <c r="D120" s="17"/>
      <c r="E120" s="17"/>
      <c r="F120" s="17"/>
      <c r="G120" s="232"/>
      <c r="H120" s="223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2"/>
      <c r="U120" s="222"/>
      <c r="V120" s="221"/>
      <c r="W120" s="221"/>
      <c r="X120" s="221"/>
      <c r="Y120" s="6"/>
      <c r="Z120" s="224"/>
      <c r="AA120" s="7"/>
      <c r="AB120" s="7"/>
      <c r="AC120" s="8"/>
      <c r="AD120" s="10"/>
      <c r="AE120" s="189"/>
      <c r="AF120" s="105"/>
      <c r="AG120" s="176"/>
      <c r="AH120" s="176"/>
      <c r="AI120" s="176"/>
      <c r="AJ120" s="176"/>
      <c r="AK120" s="176"/>
      <c r="AL120" s="179"/>
      <c r="AW120" s="180"/>
      <c r="AX120" s="181"/>
      <c r="BI120" s="182"/>
    </row>
    <row r="121" spans="1:61" hidden="1">
      <c r="A121" s="3"/>
      <c r="B121" s="4"/>
      <c r="C121" s="5"/>
      <c r="D121" s="17"/>
      <c r="E121" s="17"/>
      <c r="F121" s="17"/>
      <c r="G121" s="232"/>
      <c r="H121" s="223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2"/>
      <c r="U121" s="222"/>
      <c r="V121" s="221"/>
      <c r="W121" s="221"/>
      <c r="X121" s="221"/>
      <c r="Y121" s="6"/>
      <c r="Z121" s="224"/>
      <c r="AA121" s="7"/>
      <c r="AB121" s="7"/>
      <c r="AC121" s="8"/>
      <c r="AD121" s="10"/>
      <c r="AE121" s="189"/>
      <c r="AF121" s="105"/>
      <c r="AG121" s="176"/>
      <c r="AH121" s="176"/>
      <c r="AI121" s="176"/>
      <c r="AJ121" s="176"/>
      <c r="AK121" s="176"/>
      <c r="AL121" s="179"/>
      <c r="AW121" s="180"/>
      <c r="AX121" s="181"/>
      <c r="BI121" s="182"/>
    </row>
    <row r="122" spans="1:61" hidden="1">
      <c r="A122" s="3"/>
      <c r="B122" s="4"/>
      <c r="C122" s="5"/>
      <c r="D122" s="17"/>
      <c r="E122" s="17"/>
      <c r="F122" s="17"/>
      <c r="G122" s="232"/>
      <c r="H122" s="223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2"/>
      <c r="U122" s="222"/>
      <c r="V122" s="221"/>
      <c r="W122" s="221"/>
      <c r="X122" s="221"/>
      <c r="Y122" s="6"/>
      <c r="Z122" s="224"/>
      <c r="AA122" s="7"/>
      <c r="AB122" s="7"/>
      <c r="AC122" s="8"/>
      <c r="AD122" s="10"/>
      <c r="AE122" s="189"/>
      <c r="AF122" s="105"/>
      <c r="AG122" s="176"/>
      <c r="AH122" s="176"/>
      <c r="AI122" s="176"/>
      <c r="AJ122" s="176"/>
      <c r="AK122" s="176"/>
      <c r="AL122" s="179"/>
      <c r="AW122" s="180"/>
      <c r="AX122" s="181"/>
      <c r="BI122" s="182"/>
    </row>
    <row r="123" spans="1:61" hidden="1">
      <c r="A123" s="3"/>
      <c r="B123" s="4"/>
      <c r="C123" s="5"/>
      <c r="D123" s="17"/>
      <c r="E123" s="17"/>
      <c r="F123" s="17"/>
      <c r="G123" s="232"/>
      <c r="H123" s="223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2"/>
      <c r="U123" s="222"/>
      <c r="V123" s="221"/>
      <c r="W123" s="221"/>
      <c r="X123" s="221"/>
      <c r="Y123" s="6"/>
      <c r="Z123" s="224"/>
      <c r="AA123" s="7"/>
      <c r="AB123" s="7"/>
      <c r="AC123" s="8"/>
      <c r="AD123" s="10"/>
      <c r="AE123" s="189"/>
      <c r="AF123" s="105"/>
      <c r="AG123" s="176"/>
      <c r="AH123" s="176"/>
      <c r="AI123" s="176"/>
      <c r="AJ123" s="176"/>
      <c r="AK123" s="176"/>
      <c r="AL123" s="179"/>
      <c r="AW123" s="180"/>
      <c r="AX123" s="181"/>
      <c r="BI123" s="182"/>
    </row>
    <row r="124" spans="1:61" hidden="1">
      <c r="A124" s="3"/>
      <c r="B124" s="4"/>
      <c r="C124" s="5"/>
      <c r="D124" s="17"/>
      <c r="E124" s="17"/>
      <c r="F124" s="17"/>
      <c r="G124" s="232"/>
      <c r="H124" s="223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2"/>
      <c r="U124" s="222"/>
      <c r="V124" s="221"/>
      <c r="W124" s="221"/>
      <c r="X124" s="221"/>
      <c r="Y124" s="6"/>
      <c r="Z124" s="224"/>
      <c r="AA124" s="7"/>
      <c r="AB124" s="7"/>
      <c r="AC124" s="8"/>
      <c r="AD124" s="10"/>
      <c r="AE124" s="189"/>
      <c r="AF124" s="105"/>
      <c r="AG124" s="176"/>
      <c r="AH124" s="176"/>
      <c r="AI124" s="176"/>
      <c r="AJ124" s="176"/>
      <c r="AK124" s="176"/>
      <c r="AL124" s="179"/>
      <c r="AW124" s="180"/>
      <c r="AX124" s="181"/>
      <c r="BI124" s="182"/>
    </row>
    <row r="125" spans="1:61" hidden="1">
      <c r="A125" s="3"/>
      <c r="B125" s="4"/>
      <c r="C125" s="5"/>
      <c r="D125" s="17"/>
      <c r="E125" s="17"/>
      <c r="F125" s="17"/>
      <c r="G125" s="232"/>
      <c r="H125" s="223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2"/>
      <c r="U125" s="222"/>
      <c r="V125" s="221"/>
      <c r="W125" s="221"/>
      <c r="X125" s="221"/>
      <c r="Y125" s="6"/>
      <c r="Z125" s="224"/>
      <c r="AA125" s="7"/>
      <c r="AB125" s="7"/>
      <c r="AC125" s="8"/>
      <c r="AD125" s="10"/>
      <c r="AE125" s="189"/>
      <c r="AF125" s="105"/>
      <c r="AG125" s="176"/>
      <c r="AH125" s="176"/>
      <c r="AI125" s="176"/>
      <c r="AJ125" s="176"/>
      <c r="AK125" s="176"/>
      <c r="AL125" s="179"/>
      <c r="AW125" s="180"/>
      <c r="AX125" s="181"/>
      <c r="BI125" s="182"/>
    </row>
    <row r="126" spans="1:61" hidden="1">
      <c r="A126" s="3"/>
      <c r="B126" s="4"/>
      <c r="C126" s="5"/>
      <c r="D126" s="17"/>
      <c r="E126" s="17"/>
      <c r="F126" s="17"/>
      <c r="G126" s="232"/>
      <c r="H126" s="223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2"/>
      <c r="U126" s="222"/>
      <c r="V126" s="221"/>
      <c r="W126" s="221"/>
      <c r="X126" s="221"/>
      <c r="Y126" s="6"/>
      <c r="Z126" s="224"/>
      <c r="AA126" s="7"/>
      <c r="AB126" s="7"/>
      <c r="AC126" s="8"/>
      <c r="AD126" s="10"/>
      <c r="AE126" s="189"/>
      <c r="AF126" s="105"/>
      <c r="AG126" s="176"/>
      <c r="AH126" s="176"/>
      <c r="AI126" s="176"/>
      <c r="AJ126" s="176"/>
      <c r="AK126" s="176"/>
      <c r="AL126" s="179"/>
      <c r="AW126" s="180"/>
      <c r="AX126" s="181"/>
      <c r="BI126" s="182"/>
    </row>
    <row r="127" spans="1:61" hidden="1">
      <c r="A127" s="3"/>
      <c r="B127" s="4"/>
      <c r="C127" s="5"/>
      <c r="D127" s="17"/>
      <c r="E127" s="17"/>
      <c r="F127" s="17"/>
      <c r="G127" s="232"/>
      <c r="H127" s="223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2"/>
      <c r="U127" s="222"/>
      <c r="V127" s="221"/>
      <c r="W127" s="221"/>
      <c r="X127" s="221"/>
      <c r="Y127" s="6"/>
      <c r="Z127" s="224"/>
      <c r="AA127" s="7"/>
      <c r="AB127" s="7"/>
      <c r="AC127" s="8"/>
      <c r="AD127" s="10"/>
      <c r="AE127" s="189"/>
      <c r="AF127" s="105"/>
      <c r="AG127" s="176"/>
      <c r="AH127" s="176"/>
      <c r="AI127" s="176"/>
      <c r="AJ127" s="176"/>
      <c r="AK127" s="176"/>
      <c r="AL127" s="179"/>
      <c r="AW127" s="180"/>
      <c r="AX127" s="181"/>
      <c r="BI127" s="182"/>
    </row>
    <row r="128" spans="1:61" hidden="1">
      <c r="A128" s="3"/>
      <c r="B128" s="4"/>
      <c r="C128" s="5"/>
      <c r="D128" s="17"/>
      <c r="E128" s="17"/>
      <c r="F128" s="17"/>
      <c r="G128" s="232"/>
      <c r="H128" s="223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2"/>
      <c r="U128" s="222"/>
      <c r="V128" s="221"/>
      <c r="W128" s="221"/>
      <c r="X128" s="221"/>
      <c r="Y128" s="6"/>
      <c r="Z128" s="224"/>
      <c r="AA128" s="7"/>
      <c r="AB128" s="7"/>
      <c r="AC128" s="8"/>
      <c r="AD128" s="10"/>
      <c r="AE128" s="189"/>
      <c r="AF128" s="105"/>
      <c r="AG128" s="176"/>
      <c r="AH128" s="176"/>
      <c r="AI128" s="176"/>
      <c r="AJ128" s="176"/>
      <c r="AK128" s="176"/>
      <c r="AL128" s="179"/>
      <c r="AW128" s="180"/>
      <c r="AX128" s="181"/>
      <c r="BI128" s="182"/>
    </row>
    <row r="129" spans="1:61" hidden="1">
      <c r="A129" s="3"/>
      <c r="B129" s="4"/>
      <c r="C129" s="5"/>
      <c r="D129" s="17"/>
      <c r="E129" s="17"/>
      <c r="F129" s="17"/>
      <c r="G129" s="232"/>
      <c r="H129" s="223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2"/>
      <c r="U129" s="222"/>
      <c r="V129" s="221"/>
      <c r="W129" s="221"/>
      <c r="X129" s="221"/>
      <c r="Y129" s="6"/>
      <c r="Z129" s="224"/>
      <c r="AA129" s="7"/>
      <c r="AB129" s="7"/>
      <c r="AC129" s="8"/>
      <c r="AD129" s="10"/>
      <c r="AE129" s="189"/>
      <c r="AF129" s="105"/>
      <c r="AG129" s="176"/>
      <c r="AH129" s="176"/>
      <c r="AI129" s="176"/>
      <c r="AJ129" s="176"/>
      <c r="AK129" s="176"/>
      <c r="AL129" s="179"/>
      <c r="AW129" s="180"/>
      <c r="AX129" s="181"/>
      <c r="BI129" s="182"/>
    </row>
    <row r="130" spans="1:61" hidden="1">
      <c r="A130" s="3"/>
      <c r="B130" s="4"/>
      <c r="C130" s="5"/>
      <c r="D130" s="17"/>
      <c r="E130" s="17"/>
      <c r="F130" s="17"/>
      <c r="G130" s="232"/>
      <c r="H130" s="223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2"/>
      <c r="U130" s="222"/>
      <c r="V130" s="221"/>
      <c r="W130" s="221"/>
      <c r="X130" s="221"/>
      <c r="Y130" s="6"/>
      <c r="Z130" s="224"/>
      <c r="AA130" s="7"/>
      <c r="AB130" s="7"/>
      <c r="AC130" s="8"/>
      <c r="AD130" s="10"/>
      <c r="AE130" s="189"/>
      <c r="AF130" s="105"/>
      <c r="AG130" s="176"/>
      <c r="AH130" s="176"/>
      <c r="AI130" s="176"/>
      <c r="AJ130" s="176"/>
      <c r="AK130" s="176"/>
      <c r="AL130" s="179"/>
      <c r="AW130" s="180"/>
      <c r="AX130" s="181"/>
      <c r="BI130" s="182"/>
    </row>
    <row r="131" spans="1:61" hidden="1">
      <c r="A131" s="3"/>
      <c r="B131" s="4"/>
      <c r="C131" s="5"/>
      <c r="D131" s="17"/>
      <c r="E131" s="17"/>
      <c r="F131" s="17"/>
      <c r="G131" s="232"/>
      <c r="H131" s="223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2"/>
      <c r="U131" s="222"/>
      <c r="V131" s="221"/>
      <c r="W131" s="221"/>
      <c r="X131" s="221"/>
      <c r="Y131" s="6"/>
      <c r="Z131" s="224"/>
      <c r="AA131" s="7"/>
      <c r="AB131" s="7"/>
      <c r="AC131" s="8"/>
      <c r="AD131" s="10"/>
      <c r="AE131" s="189"/>
      <c r="AF131" s="105"/>
      <c r="AG131" s="176"/>
      <c r="AH131" s="176"/>
      <c r="AI131" s="176"/>
      <c r="AJ131" s="176"/>
      <c r="AK131" s="176"/>
      <c r="AL131" s="179"/>
      <c r="AW131" s="180"/>
      <c r="AX131" s="181"/>
      <c r="BI131" s="182"/>
    </row>
    <row r="132" spans="1:61" hidden="1">
      <c r="A132" s="3"/>
      <c r="B132" s="4"/>
      <c r="C132" s="5"/>
      <c r="D132" s="17"/>
      <c r="E132" s="17"/>
      <c r="F132" s="17"/>
      <c r="G132" s="232"/>
      <c r="H132" s="223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2"/>
      <c r="U132" s="222"/>
      <c r="V132" s="221"/>
      <c r="W132" s="221"/>
      <c r="X132" s="221"/>
      <c r="Y132" s="6"/>
      <c r="Z132" s="224"/>
      <c r="AA132" s="7"/>
      <c r="AB132" s="7"/>
      <c r="AC132" s="8"/>
      <c r="AD132" s="10"/>
      <c r="AE132" s="189"/>
      <c r="AF132" s="105"/>
      <c r="AG132" s="176"/>
      <c r="AH132" s="176"/>
      <c r="AI132" s="176"/>
      <c r="AJ132" s="176"/>
      <c r="AK132" s="176"/>
      <c r="AL132" s="179"/>
      <c r="AW132" s="180"/>
      <c r="AX132" s="181"/>
      <c r="BI132" s="182"/>
    </row>
    <row r="133" spans="1:61" hidden="1">
      <c r="A133" s="3"/>
      <c r="B133" s="4"/>
      <c r="C133" s="5"/>
      <c r="D133" s="17"/>
      <c r="E133" s="17"/>
      <c r="F133" s="17"/>
      <c r="G133" s="232"/>
      <c r="H133" s="223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2"/>
      <c r="U133" s="222"/>
      <c r="V133" s="221"/>
      <c r="W133" s="221"/>
      <c r="X133" s="221"/>
      <c r="Y133" s="6"/>
      <c r="Z133" s="224"/>
      <c r="AA133" s="7"/>
      <c r="AB133" s="7"/>
      <c r="AC133" s="8"/>
      <c r="AD133" s="10"/>
      <c r="AE133" s="189"/>
      <c r="AF133" s="105"/>
      <c r="AG133" s="176"/>
      <c r="AH133" s="176"/>
      <c r="AI133" s="176"/>
      <c r="AJ133" s="176"/>
      <c r="AK133" s="176"/>
      <c r="AL133" s="179"/>
      <c r="AW133" s="180"/>
      <c r="AX133" s="181"/>
      <c r="BI133" s="182"/>
    </row>
    <row r="134" spans="1:61" hidden="1">
      <c r="A134" s="3"/>
      <c r="B134" s="4"/>
      <c r="C134" s="5"/>
      <c r="D134" s="17"/>
      <c r="E134" s="17"/>
      <c r="F134" s="17"/>
      <c r="G134" s="232"/>
      <c r="H134" s="223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2"/>
      <c r="U134" s="222"/>
      <c r="V134" s="221"/>
      <c r="W134" s="221"/>
      <c r="X134" s="221"/>
      <c r="Y134" s="6"/>
      <c r="Z134" s="224"/>
      <c r="AA134" s="7"/>
      <c r="AB134" s="7"/>
      <c r="AC134" s="8"/>
      <c r="AD134" s="10"/>
      <c r="AE134" s="189"/>
      <c r="AF134" s="105"/>
      <c r="AG134" s="176"/>
      <c r="AH134" s="176"/>
      <c r="AI134" s="176"/>
      <c r="AJ134" s="176"/>
      <c r="AK134" s="176"/>
      <c r="AL134" s="179"/>
      <c r="AW134" s="180"/>
      <c r="AX134" s="181"/>
      <c r="BI134" s="182"/>
    </row>
    <row r="135" spans="1:61" hidden="1">
      <c r="A135" s="3"/>
      <c r="B135" s="4"/>
      <c r="C135" s="5"/>
      <c r="D135" s="17"/>
      <c r="E135" s="17"/>
      <c r="F135" s="17"/>
      <c r="G135" s="232"/>
      <c r="H135" s="223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2"/>
      <c r="U135" s="222"/>
      <c r="V135" s="221"/>
      <c r="W135" s="221"/>
      <c r="X135" s="221"/>
      <c r="Y135" s="6"/>
      <c r="Z135" s="224"/>
      <c r="AA135" s="7"/>
      <c r="AB135" s="7"/>
      <c r="AC135" s="8"/>
      <c r="AD135" s="10"/>
      <c r="AE135" s="189"/>
      <c r="AF135" s="105"/>
      <c r="AG135" s="176"/>
      <c r="AH135" s="176"/>
      <c r="AI135" s="176"/>
      <c r="AJ135" s="176"/>
      <c r="AK135" s="176"/>
      <c r="AL135" s="179"/>
      <c r="AW135" s="180"/>
      <c r="AX135" s="181"/>
      <c r="BI135" s="182"/>
    </row>
    <row r="136" spans="1:61" hidden="1">
      <c r="A136" s="3"/>
      <c r="B136" s="4"/>
      <c r="C136" s="5"/>
      <c r="D136" s="17"/>
      <c r="E136" s="17"/>
      <c r="F136" s="17"/>
      <c r="G136" s="232"/>
      <c r="H136" s="223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2"/>
      <c r="U136" s="222"/>
      <c r="V136" s="221"/>
      <c r="W136" s="221"/>
      <c r="X136" s="221"/>
      <c r="Y136" s="6"/>
      <c r="Z136" s="224"/>
      <c r="AA136" s="7"/>
      <c r="AB136" s="7"/>
      <c r="AC136" s="8"/>
      <c r="AD136" s="10"/>
      <c r="AE136" s="189"/>
      <c r="AF136" s="105"/>
      <c r="AG136" s="176"/>
      <c r="AH136" s="176"/>
      <c r="AI136" s="176"/>
      <c r="AJ136" s="176"/>
      <c r="AK136" s="176"/>
      <c r="AL136" s="179"/>
      <c r="AW136" s="180"/>
      <c r="AX136" s="181"/>
      <c r="BI136" s="182"/>
    </row>
    <row r="137" spans="1:61" hidden="1">
      <c r="A137" s="3"/>
      <c r="B137" s="4"/>
      <c r="C137" s="5"/>
      <c r="D137" s="17"/>
      <c r="E137" s="17"/>
      <c r="F137" s="17"/>
      <c r="G137" s="232"/>
      <c r="H137" s="223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2"/>
      <c r="U137" s="222"/>
      <c r="V137" s="221"/>
      <c r="W137" s="221"/>
      <c r="X137" s="221"/>
      <c r="Y137" s="6"/>
      <c r="Z137" s="224"/>
      <c r="AA137" s="7"/>
      <c r="AB137" s="7"/>
      <c r="AC137" s="8"/>
      <c r="AD137" s="10"/>
      <c r="AE137" s="189"/>
      <c r="AF137" s="105"/>
      <c r="AG137" s="176"/>
      <c r="AH137" s="176"/>
      <c r="AI137" s="176"/>
      <c r="AJ137" s="176"/>
      <c r="AK137" s="176"/>
      <c r="AL137" s="179"/>
      <c r="AW137" s="180"/>
      <c r="AX137" s="181"/>
      <c r="BI137" s="182"/>
    </row>
    <row r="138" spans="1:61" hidden="1">
      <c r="A138" s="3"/>
      <c r="B138" s="4"/>
      <c r="C138" s="5"/>
      <c r="D138" s="17"/>
      <c r="E138" s="17"/>
      <c r="F138" s="17"/>
      <c r="G138" s="232"/>
      <c r="H138" s="223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2"/>
      <c r="U138" s="222"/>
      <c r="V138" s="221"/>
      <c r="W138" s="221"/>
      <c r="X138" s="221"/>
      <c r="Y138" s="6"/>
      <c r="Z138" s="224"/>
      <c r="AA138" s="7"/>
      <c r="AB138" s="7"/>
      <c r="AC138" s="8"/>
      <c r="AD138" s="10"/>
      <c r="AE138" s="189"/>
      <c r="AF138" s="105"/>
      <c r="AG138" s="176"/>
      <c r="AH138" s="176"/>
      <c r="AI138" s="176"/>
      <c r="AJ138" s="176"/>
      <c r="AK138" s="176"/>
      <c r="AL138" s="179"/>
      <c r="AW138" s="180"/>
      <c r="AX138" s="181"/>
      <c r="BI138" s="182"/>
    </row>
    <row r="139" spans="1:61" hidden="1">
      <c r="A139" s="3"/>
      <c r="B139" s="4"/>
      <c r="C139" s="5"/>
      <c r="D139" s="17"/>
      <c r="E139" s="17"/>
      <c r="F139" s="17"/>
      <c r="G139" s="232"/>
      <c r="H139" s="223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2"/>
      <c r="U139" s="222"/>
      <c r="V139" s="221"/>
      <c r="W139" s="221"/>
      <c r="X139" s="221"/>
      <c r="Y139" s="6"/>
      <c r="Z139" s="224"/>
      <c r="AA139" s="7"/>
      <c r="AB139" s="7"/>
      <c r="AC139" s="8"/>
      <c r="AD139" s="10"/>
      <c r="AE139" s="189"/>
      <c r="AF139" s="105"/>
      <c r="AG139" s="176"/>
      <c r="AH139" s="176"/>
      <c r="AI139" s="176"/>
      <c r="AJ139" s="176"/>
      <c r="AK139" s="176"/>
      <c r="AL139" s="179"/>
      <c r="AW139" s="180"/>
      <c r="AX139" s="181"/>
      <c r="BI139" s="182"/>
    </row>
    <row r="140" spans="1:61" hidden="1">
      <c r="A140" s="3"/>
      <c r="B140" s="4"/>
      <c r="C140" s="5"/>
      <c r="D140" s="17"/>
      <c r="E140" s="17"/>
      <c r="F140" s="17"/>
      <c r="G140" s="232"/>
      <c r="H140" s="223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2"/>
      <c r="U140" s="222"/>
      <c r="V140" s="221"/>
      <c r="W140" s="221"/>
      <c r="X140" s="221"/>
      <c r="Y140" s="6"/>
      <c r="Z140" s="224"/>
      <c r="AA140" s="7"/>
      <c r="AB140" s="7"/>
      <c r="AC140" s="8"/>
      <c r="AD140" s="10"/>
      <c r="AE140" s="189"/>
      <c r="AF140" s="105"/>
      <c r="AG140" s="176"/>
      <c r="AH140" s="176"/>
      <c r="AI140" s="176"/>
      <c r="AJ140" s="176"/>
      <c r="AK140" s="176"/>
      <c r="AL140" s="179"/>
      <c r="AW140" s="180"/>
      <c r="AX140" s="181"/>
      <c r="BI140" s="182"/>
    </row>
    <row r="141" spans="1:61" hidden="1">
      <c r="A141" s="3"/>
      <c r="B141" s="4"/>
      <c r="C141" s="5"/>
      <c r="D141" s="17"/>
      <c r="E141" s="17"/>
      <c r="F141" s="17"/>
      <c r="G141" s="232"/>
      <c r="H141" s="223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2"/>
      <c r="U141" s="222"/>
      <c r="V141" s="221"/>
      <c r="W141" s="221"/>
      <c r="X141" s="221"/>
      <c r="Y141" s="6"/>
      <c r="Z141" s="224"/>
      <c r="AA141" s="7"/>
      <c r="AB141" s="7"/>
      <c r="AC141" s="8"/>
      <c r="AD141" s="10"/>
      <c r="AE141" s="189"/>
      <c r="AF141" s="105"/>
      <c r="AG141" s="176"/>
      <c r="AH141" s="176"/>
      <c r="AI141" s="176"/>
      <c r="AJ141" s="176"/>
      <c r="AK141" s="176"/>
      <c r="AL141" s="179"/>
      <c r="AW141" s="180"/>
      <c r="AX141" s="181"/>
      <c r="BI141" s="182"/>
    </row>
    <row r="142" spans="1:61" hidden="1">
      <c r="A142" s="3"/>
      <c r="B142" s="4"/>
      <c r="C142" s="5"/>
      <c r="D142" s="17"/>
      <c r="E142" s="17"/>
      <c r="F142" s="17"/>
      <c r="G142" s="232"/>
      <c r="H142" s="223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2"/>
      <c r="U142" s="222"/>
      <c r="V142" s="221"/>
      <c r="W142" s="221"/>
      <c r="X142" s="221"/>
      <c r="Y142" s="6"/>
      <c r="Z142" s="224"/>
      <c r="AA142" s="7"/>
      <c r="AB142" s="7"/>
      <c r="AC142" s="8"/>
      <c r="AD142" s="10"/>
      <c r="AE142" s="189"/>
      <c r="AF142" s="105"/>
      <c r="AG142" s="176"/>
      <c r="AH142" s="176"/>
      <c r="AI142" s="176"/>
      <c r="AJ142" s="176"/>
      <c r="AK142" s="176"/>
      <c r="AL142" s="179"/>
      <c r="AW142" s="180"/>
      <c r="AX142" s="181"/>
      <c r="BI142" s="182"/>
    </row>
    <row r="143" spans="1:61" hidden="1">
      <c r="A143" s="3"/>
      <c r="B143" s="4"/>
      <c r="C143" s="5"/>
      <c r="D143" s="17"/>
      <c r="E143" s="17"/>
      <c r="F143" s="17"/>
      <c r="G143" s="232"/>
      <c r="H143" s="223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2"/>
      <c r="U143" s="222"/>
      <c r="V143" s="221"/>
      <c r="W143" s="221"/>
      <c r="X143" s="221"/>
      <c r="Y143" s="6"/>
      <c r="Z143" s="224"/>
      <c r="AA143" s="7"/>
      <c r="AB143" s="7"/>
      <c r="AC143" s="8"/>
      <c r="AD143" s="10"/>
      <c r="AE143" s="189"/>
      <c r="AF143" s="105"/>
      <c r="AG143" s="176"/>
      <c r="AH143" s="176"/>
      <c r="AI143" s="176"/>
      <c r="AJ143" s="176"/>
      <c r="AK143" s="176"/>
      <c r="AL143" s="179"/>
      <c r="AW143" s="180"/>
      <c r="AX143" s="181"/>
      <c r="BI143" s="182"/>
    </row>
    <row r="144" spans="1:61" hidden="1">
      <c r="A144" s="3"/>
      <c r="B144" s="4"/>
      <c r="C144" s="5"/>
      <c r="D144" s="17"/>
      <c r="E144" s="17"/>
      <c r="F144" s="17"/>
      <c r="G144" s="232"/>
      <c r="H144" s="223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2"/>
      <c r="U144" s="222"/>
      <c r="V144" s="221"/>
      <c r="W144" s="221"/>
      <c r="X144" s="221"/>
      <c r="Y144" s="6"/>
      <c r="Z144" s="224"/>
      <c r="AA144" s="7"/>
      <c r="AB144" s="7"/>
      <c r="AC144" s="8"/>
      <c r="AD144" s="10"/>
      <c r="AE144" s="189"/>
      <c r="AF144" s="105"/>
      <c r="AG144" s="176"/>
      <c r="AH144" s="176"/>
      <c r="AI144" s="176"/>
      <c r="AJ144" s="176"/>
      <c r="AK144" s="176"/>
      <c r="AL144" s="179"/>
      <c r="AW144" s="180"/>
      <c r="AX144" s="181"/>
      <c r="BI144" s="182"/>
    </row>
    <row r="145" spans="1:61" hidden="1">
      <c r="A145" s="3"/>
      <c r="B145" s="4"/>
      <c r="C145" s="5"/>
      <c r="D145" s="17"/>
      <c r="E145" s="17"/>
      <c r="F145" s="17"/>
      <c r="G145" s="232"/>
      <c r="H145" s="223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2"/>
      <c r="U145" s="222"/>
      <c r="V145" s="221"/>
      <c r="W145" s="221"/>
      <c r="X145" s="221"/>
      <c r="Y145" s="6"/>
      <c r="Z145" s="224"/>
      <c r="AA145" s="7"/>
      <c r="AB145" s="7"/>
      <c r="AC145" s="8"/>
      <c r="AD145" s="10"/>
      <c r="AE145" s="189"/>
      <c r="AF145" s="105"/>
      <c r="AG145" s="176"/>
      <c r="AH145" s="176"/>
      <c r="AI145" s="176"/>
      <c r="AJ145" s="176"/>
      <c r="AK145" s="176"/>
      <c r="AL145" s="179"/>
      <c r="AW145" s="180"/>
      <c r="AX145" s="181"/>
      <c r="BI145" s="182"/>
    </row>
    <row r="146" spans="1:61" hidden="1">
      <c r="A146" s="3"/>
      <c r="B146" s="4"/>
      <c r="C146" s="5"/>
      <c r="D146" s="17"/>
      <c r="E146" s="17"/>
      <c r="F146" s="17"/>
      <c r="G146" s="232"/>
      <c r="H146" s="223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2"/>
      <c r="U146" s="222"/>
      <c r="V146" s="221"/>
      <c r="W146" s="221"/>
      <c r="X146" s="221"/>
      <c r="Y146" s="6"/>
      <c r="Z146" s="224"/>
      <c r="AA146" s="7"/>
      <c r="AB146" s="7"/>
      <c r="AC146" s="8"/>
      <c r="AD146" s="10"/>
      <c r="AE146" s="189"/>
      <c r="AF146" s="105"/>
      <c r="AG146" s="176"/>
      <c r="AH146" s="176"/>
      <c r="AI146" s="176"/>
      <c r="AJ146" s="176"/>
      <c r="AK146" s="176"/>
      <c r="AL146" s="179"/>
      <c r="AW146" s="180"/>
      <c r="AX146" s="181"/>
      <c r="BI146" s="182"/>
    </row>
    <row r="147" spans="1:61" hidden="1">
      <c r="A147" s="3"/>
      <c r="B147" s="4"/>
      <c r="C147" s="5"/>
      <c r="D147" s="17"/>
      <c r="E147" s="17"/>
      <c r="F147" s="17"/>
      <c r="G147" s="232"/>
      <c r="H147" s="223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2"/>
      <c r="U147" s="222"/>
      <c r="V147" s="221"/>
      <c r="W147" s="221"/>
      <c r="X147" s="221"/>
      <c r="Y147" s="6"/>
      <c r="Z147" s="224"/>
      <c r="AA147" s="7"/>
      <c r="AB147" s="7"/>
      <c r="AC147" s="8"/>
      <c r="AD147" s="10"/>
      <c r="AE147" s="189"/>
      <c r="AF147" s="105"/>
      <c r="AG147" s="176"/>
      <c r="AH147" s="176"/>
      <c r="AI147" s="176"/>
      <c r="AJ147" s="176"/>
      <c r="AK147" s="176"/>
      <c r="AL147" s="179"/>
      <c r="AW147" s="180"/>
      <c r="AX147" s="181"/>
      <c r="BI147" s="182"/>
    </row>
    <row r="148" spans="1:61" hidden="1">
      <c r="A148" s="3"/>
      <c r="B148" s="4"/>
      <c r="C148" s="5"/>
      <c r="D148" s="17"/>
      <c r="E148" s="17"/>
      <c r="F148" s="17"/>
      <c r="G148" s="232"/>
      <c r="H148" s="223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2"/>
      <c r="U148" s="222"/>
      <c r="V148" s="221"/>
      <c r="W148" s="221"/>
      <c r="X148" s="221"/>
      <c r="Y148" s="6"/>
      <c r="Z148" s="224"/>
      <c r="AA148" s="7"/>
      <c r="AB148" s="7"/>
      <c r="AC148" s="8"/>
      <c r="AD148" s="10"/>
      <c r="AE148" s="189"/>
      <c r="AF148" s="105"/>
      <c r="AG148" s="176"/>
      <c r="AH148" s="176"/>
      <c r="AI148" s="176"/>
      <c r="AJ148" s="176"/>
      <c r="AK148" s="176"/>
      <c r="AL148" s="179"/>
      <c r="AW148" s="180"/>
      <c r="AX148" s="181"/>
      <c r="BI148" s="182"/>
    </row>
    <row r="149" spans="1:61" hidden="1">
      <c r="A149" s="3"/>
      <c r="B149" s="4"/>
      <c r="C149" s="5"/>
      <c r="D149" s="17"/>
      <c r="E149" s="17"/>
      <c r="F149" s="17"/>
      <c r="G149" s="232"/>
      <c r="H149" s="223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2"/>
      <c r="U149" s="222"/>
      <c r="V149" s="221"/>
      <c r="W149" s="221"/>
      <c r="X149" s="221"/>
      <c r="Y149" s="6"/>
      <c r="Z149" s="224"/>
      <c r="AA149" s="7"/>
      <c r="AB149" s="7"/>
      <c r="AC149" s="8"/>
      <c r="AD149" s="10"/>
      <c r="AE149" s="189"/>
      <c r="AF149" s="105"/>
      <c r="AG149" s="176"/>
      <c r="AH149" s="176"/>
      <c r="AI149" s="176"/>
      <c r="AJ149" s="176"/>
      <c r="AK149" s="176"/>
      <c r="AL149" s="179"/>
      <c r="AW149" s="180"/>
      <c r="AX149" s="181"/>
      <c r="BI149" s="182"/>
    </row>
    <row r="150" spans="1:61" hidden="1">
      <c r="A150" s="3"/>
      <c r="B150" s="4"/>
      <c r="C150" s="5"/>
      <c r="D150" s="17"/>
      <c r="E150" s="17"/>
      <c r="F150" s="17"/>
      <c r="G150" s="232"/>
      <c r="H150" s="223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2"/>
      <c r="U150" s="222"/>
      <c r="V150" s="221"/>
      <c r="W150" s="221"/>
      <c r="X150" s="221"/>
      <c r="Y150" s="6"/>
      <c r="Z150" s="224"/>
      <c r="AA150" s="7"/>
      <c r="AB150" s="7"/>
      <c r="AC150" s="8"/>
      <c r="AD150" s="10"/>
      <c r="AE150" s="189"/>
      <c r="AF150" s="105"/>
      <c r="AG150" s="176"/>
      <c r="AH150" s="176"/>
      <c r="AI150" s="176"/>
      <c r="AJ150" s="176"/>
      <c r="AK150" s="176"/>
      <c r="AL150" s="179"/>
      <c r="AW150" s="180"/>
      <c r="AX150" s="181"/>
      <c r="BI150" s="182"/>
    </row>
    <row r="151" spans="1:61" hidden="1">
      <c r="A151" s="3"/>
      <c r="B151" s="4"/>
      <c r="C151" s="5"/>
      <c r="D151" s="17"/>
      <c r="E151" s="17"/>
      <c r="F151" s="17"/>
      <c r="G151" s="232"/>
      <c r="H151" s="223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2"/>
      <c r="U151" s="222"/>
      <c r="V151" s="221"/>
      <c r="W151" s="221"/>
      <c r="X151" s="221"/>
      <c r="Y151" s="6"/>
      <c r="Z151" s="224"/>
      <c r="AA151" s="7"/>
      <c r="AB151" s="7"/>
      <c r="AC151" s="8"/>
      <c r="AD151" s="10"/>
      <c r="AE151" s="189"/>
      <c r="AF151" s="105"/>
      <c r="AG151" s="176"/>
      <c r="AH151" s="176"/>
      <c r="AI151" s="176"/>
      <c r="AJ151" s="176"/>
      <c r="AK151" s="176"/>
      <c r="AL151" s="179"/>
      <c r="AW151" s="180"/>
      <c r="AX151" s="181"/>
      <c r="BI151" s="182"/>
    </row>
    <row r="152" spans="1:61" hidden="1">
      <c r="A152" s="3"/>
      <c r="B152" s="4"/>
      <c r="C152" s="5"/>
      <c r="D152" s="17"/>
      <c r="E152" s="17"/>
      <c r="F152" s="17"/>
      <c r="G152" s="232"/>
      <c r="H152" s="223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2"/>
      <c r="U152" s="222"/>
      <c r="V152" s="221"/>
      <c r="W152" s="221"/>
      <c r="X152" s="221"/>
      <c r="Y152" s="6"/>
      <c r="Z152" s="224"/>
      <c r="AA152" s="7"/>
      <c r="AB152" s="7"/>
      <c r="AC152" s="8"/>
      <c r="AD152" s="10"/>
      <c r="AE152" s="189"/>
      <c r="AF152" s="105"/>
      <c r="AG152" s="176"/>
      <c r="AH152" s="176"/>
      <c r="AI152" s="176"/>
      <c r="AJ152" s="176"/>
      <c r="AK152" s="176"/>
      <c r="AL152" s="179"/>
      <c r="AW152" s="180"/>
      <c r="AX152" s="181"/>
      <c r="BI152" s="182"/>
    </row>
    <row r="153" spans="1:61" hidden="1">
      <c r="A153" s="3"/>
      <c r="B153" s="4"/>
      <c r="C153" s="5"/>
      <c r="D153" s="17"/>
      <c r="E153" s="17"/>
      <c r="F153" s="17"/>
      <c r="G153" s="232"/>
      <c r="H153" s="223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2"/>
      <c r="U153" s="222"/>
      <c r="V153" s="221"/>
      <c r="W153" s="221"/>
      <c r="X153" s="221"/>
      <c r="Y153" s="6"/>
      <c r="Z153" s="224"/>
      <c r="AA153" s="7"/>
      <c r="AB153" s="7"/>
      <c r="AC153" s="8"/>
      <c r="AD153" s="10"/>
      <c r="AE153" s="189"/>
      <c r="AF153" s="105"/>
      <c r="AG153" s="176"/>
      <c r="AH153" s="176"/>
      <c r="AI153" s="176"/>
      <c r="AJ153" s="176"/>
      <c r="AK153" s="176"/>
      <c r="AL153" s="179"/>
      <c r="AW153" s="180"/>
      <c r="AX153" s="181"/>
      <c r="BI153" s="182"/>
    </row>
    <row r="154" spans="1:61" hidden="1">
      <c r="A154" s="3"/>
      <c r="B154" s="4"/>
      <c r="C154" s="5"/>
      <c r="D154" s="17"/>
      <c r="E154" s="17"/>
      <c r="F154" s="17"/>
      <c r="G154" s="232"/>
      <c r="H154" s="223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2"/>
      <c r="U154" s="222"/>
      <c r="V154" s="221"/>
      <c r="W154" s="221"/>
      <c r="X154" s="221"/>
      <c r="Y154" s="6"/>
      <c r="Z154" s="224"/>
      <c r="AA154" s="7"/>
      <c r="AB154" s="7"/>
      <c r="AC154" s="8"/>
      <c r="AD154" s="10"/>
      <c r="AE154" s="189"/>
      <c r="AF154" s="105"/>
      <c r="AG154" s="176"/>
      <c r="AH154" s="176"/>
      <c r="AI154" s="176"/>
      <c r="AJ154" s="176"/>
      <c r="AK154" s="176"/>
      <c r="AL154" s="179"/>
      <c r="AW154" s="180"/>
      <c r="AX154" s="181"/>
      <c r="BI154" s="182"/>
    </row>
    <row r="155" spans="1:61" hidden="1">
      <c r="A155" s="3"/>
      <c r="B155" s="4"/>
      <c r="C155" s="5"/>
      <c r="D155" s="17"/>
      <c r="E155" s="17"/>
      <c r="F155" s="17"/>
      <c r="G155" s="232"/>
      <c r="H155" s="223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2"/>
      <c r="U155" s="222"/>
      <c r="V155" s="221"/>
      <c r="W155" s="221"/>
      <c r="X155" s="221"/>
      <c r="Y155" s="6"/>
      <c r="Z155" s="224"/>
      <c r="AA155" s="7"/>
      <c r="AB155" s="7"/>
      <c r="AC155" s="8"/>
      <c r="AD155" s="10"/>
      <c r="AE155" s="189"/>
      <c r="AF155" s="105"/>
      <c r="AG155" s="176"/>
      <c r="AH155" s="176"/>
      <c r="AI155" s="176"/>
      <c r="AJ155" s="176"/>
      <c r="AK155" s="176"/>
      <c r="AL155" s="179"/>
      <c r="AW155" s="180"/>
      <c r="AX155" s="181"/>
      <c r="BI155" s="182"/>
    </row>
    <row r="156" spans="1:61" hidden="1">
      <c r="A156" s="3"/>
      <c r="B156" s="4"/>
      <c r="C156" s="5"/>
      <c r="D156" s="17"/>
      <c r="E156" s="17"/>
      <c r="F156" s="17"/>
      <c r="G156" s="232"/>
      <c r="H156" s="223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2"/>
      <c r="U156" s="222"/>
      <c r="V156" s="221"/>
      <c r="W156" s="221"/>
      <c r="X156" s="221"/>
      <c r="Y156" s="6"/>
      <c r="Z156" s="224"/>
      <c r="AA156" s="7"/>
      <c r="AB156" s="7"/>
      <c r="AC156" s="8"/>
      <c r="AD156" s="10"/>
      <c r="AE156" s="189"/>
      <c r="AF156" s="105"/>
      <c r="AG156" s="176"/>
      <c r="AH156" s="176"/>
      <c r="AI156" s="176"/>
      <c r="AJ156" s="176"/>
      <c r="AK156" s="176"/>
      <c r="AL156" s="179"/>
      <c r="AW156" s="180"/>
      <c r="AX156" s="181"/>
      <c r="BI156" s="182"/>
    </row>
    <row r="157" spans="1:61" hidden="1">
      <c r="A157" s="3"/>
      <c r="B157" s="4"/>
      <c r="C157" s="5"/>
      <c r="D157" s="17"/>
      <c r="E157" s="17"/>
      <c r="F157" s="17"/>
      <c r="G157" s="232"/>
      <c r="H157" s="223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2"/>
      <c r="U157" s="222"/>
      <c r="V157" s="221"/>
      <c r="W157" s="221"/>
      <c r="X157" s="221"/>
      <c r="Y157" s="6"/>
      <c r="Z157" s="224"/>
      <c r="AA157" s="7"/>
      <c r="AB157" s="7"/>
      <c r="AC157" s="8"/>
      <c r="AD157" s="10"/>
      <c r="AE157" s="189"/>
      <c r="AF157" s="105"/>
      <c r="AG157" s="176"/>
      <c r="AH157" s="176"/>
      <c r="AI157" s="176"/>
      <c r="AJ157" s="176"/>
      <c r="AK157" s="176"/>
      <c r="AL157" s="179"/>
      <c r="AW157" s="180"/>
      <c r="AX157" s="181"/>
      <c r="BI157" s="182"/>
    </row>
    <row r="158" spans="1:61" hidden="1">
      <c r="A158" s="3"/>
      <c r="B158" s="4"/>
      <c r="C158" s="5"/>
      <c r="D158" s="17"/>
      <c r="E158" s="17"/>
      <c r="F158" s="17"/>
      <c r="G158" s="232"/>
      <c r="H158" s="223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2"/>
      <c r="U158" s="222"/>
      <c r="V158" s="221"/>
      <c r="W158" s="221"/>
      <c r="X158" s="221"/>
      <c r="Y158" s="6"/>
      <c r="Z158" s="224"/>
      <c r="AA158" s="7"/>
      <c r="AB158" s="7"/>
      <c r="AC158" s="8"/>
      <c r="AD158" s="10"/>
      <c r="AE158" s="189"/>
      <c r="AF158" s="105"/>
      <c r="AG158" s="176"/>
      <c r="AH158" s="176"/>
      <c r="AI158" s="176"/>
      <c r="AJ158" s="176"/>
      <c r="AK158" s="176"/>
      <c r="AL158" s="179"/>
      <c r="AW158" s="180"/>
      <c r="AX158" s="181"/>
      <c r="BI158" s="182"/>
    </row>
    <row r="159" spans="1:61" hidden="1">
      <c r="A159" s="3"/>
      <c r="B159" s="4"/>
      <c r="C159" s="5"/>
      <c r="D159" s="17"/>
      <c r="E159" s="17"/>
      <c r="F159" s="17"/>
      <c r="G159" s="232"/>
      <c r="H159" s="223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2"/>
      <c r="U159" s="222"/>
      <c r="V159" s="221"/>
      <c r="W159" s="221"/>
      <c r="X159" s="221"/>
      <c r="Y159" s="6"/>
      <c r="Z159" s="224"/>
      <c r="AA159" s="7"/>
      <c r="AB159" s="7"/>
      <c r="AC159" s="8"/>
      <c r="AD159" s="10"/>
      <c r="AE159" s="189"/>
      <c r="AF159" s="105"/>
      <c r="AG159" s="176"/>
      <c r="AH159" s="176"/>
      <c r="AI159" s="176"/>
      <c r="AJ159" s="176"/>
      <c r="AK159" s="176"/>
      <c r="AL159" s="179"/>
      <c r="AW159" s="180"/>
      <c r="AX159" s="181"/>
      <c r="BI159" s="182"/>
    </row>
    <row r="160" spans="1:61" hidden="1">
      <c r="A160" s="3"/>
      <c r="B160" s="4"/>
      <c r="C160" s="5"/>
      <c r="D160" s="17"/>
      <c r="E160" s="17"/>
      <c r="F160" s="17"/>
      <c r="G160" s="232"/>
      <c r="H160" s="223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2"/>
      <c r="U160" s="222"/>
      <c r="V160" s="221"/>
      <c r="W160" s="221"/>
      <c r="X160" s="221"/>
      <c r="Y160" s="6"/>
      <c r="Z160" s="224"/>
      <c r="AA160" s="7"/>
      <c r="AB160" s="7"/>
      <c r="AC160" s="8"/>
      <c r="AD160" s="10"/>
      <c r="AE160" s="189"/>
      <c r="AF160" s="105"/>
      <c r="AG160" s="176"/>
      <c r="AH160" s="176"/>
      <c r="AI160" s="176"/>
      <c r="AJ160" s="176"/>
      <c r="AK160" s="176"/>
      <c r="AL160" s="179"/>
      <c r="AW160" s="180"/>
      <c r="AX160" s="181"/>
      <c r="BI160" s="182"/>
    </row>
    <row r="161" spans="1:61" hidden="1">
      <c r="A161" s="3"/>
      <c r="B161" s="4"/>
      <c r="C161" s="5"/>
      <c r="D161" s="17"/>
      <c r="E161" s="17"/>
      <c r="F161" s="17"/>
      <c r="G161" s="232"/>
      <c r="H161" s="223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2"/>
      <c r="U161" s="222"/>
      <c r="V161" s="221"/>
      <c r="W161" s="221"/>
      <c r="X161" s="221"/>
      <c r="Y161" s="6"/>
      <c r="Z161" s="224"/>
      <c r="AA161" s="7"/>
      <c r="AB161" s="7"/>
      <c r="AC161" s="8"/>
      <c r="AD161" s="10"/>
      <c r="AE161" s="189"/>
      <c r="AF161" s="105"/>
      <c r="AG161" s="176"/>
      <c r="AH161" s="176"/>
      <c r="AI161" s="176"/>
      <c r="AJ161" s="176"/>
      <c r="AK161" s="176"/>
      <c r="AL161" s="179"/>
      <c r="AW161" s="180"/>
      <c r="AX161" s="181"/>
      <c r="BI161" s="182"/>
    </row>
    <row r="162" spans="1:61" hidden="1">
      <c r="A162" s="3"/>
      <c r="B162" s="4"/>
      <c r="C162" s="5"/>
      <c r="D162" s="17"/>
      <c r="E162" s="17"/>
      <c r="F162" s="17"/>
      <c r="G162" s="232"/>
      <c r="H162" s="223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2"/>
      <c r="U162" s="222"/>
      <c r="V162" s="221"/>
      <c r="W162" s="221"/>
      <c r="X162" s="221"/>
      <c r="Y162" s="6"/>
      <c r="Z162" s="224"/>
      <c r="AA162" s="7"/>
      <c r="AB162" s="7"/>
      <c r="AC162" s="8"/>
      <c r="AD162" s="10"/>
      <c r="AE162" s="189"/>
      <c r="AF162" s="105"/>
      <c r="AG162" s="176"/>
      <c r="AH162" s="176"/>
      <c r="AI162" s="176"/>
      <c r="AJ162" s="176"/>
      <c r="AK162" s="176"/>
      <c r="AL162" s="179"/>
      <c r="AW162" s="180"/>
      <c r="AX162" s="181"/>
      <c r="BI162" s="182"/>
    </row>
    <row r="163" spans="1:61" hidden="1">
      <c r="A163" s="3"/>
      <c r="B163" s="4"/>
      <c r="C163" s="5"/>
      <c r="D163" s="17"/>
      <c r="E163" s="17"/>
      <c r="F163" s="17"/>
      <c r="G163" s="232"/>
      <c r="H163" s="223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2"/>
      <c r="U163" s="222"/>
      <c r="V163" s="221"/>
      <c r="W163" s="221"/>
      <c r="X163" s="221"/>
      <c r="Y163" s="6"/>
      <c r="Z163" s="224"/>
      <c r="AA163" s="7"/>
      <c r="AB163" s="7"/>
      <c r="AC163" s="8"/>
      <c r="AD163" s="10"/>
      <c r="AE163" s="189"/>
      <c r="AF163" s="105"/>
      <c r="AG163" s="176"/>
      <c r="AH163" s="176"/>
      <c r="AI163" s="176"/>
      <c r="AJ163" s="176"/>
      <c r="AK163" s="176"/>
      <c r="AL163" s="179"/>
      <c r="AW163" s="180"/>
      <c r="AX163" s="181"/>
      <c r="BI163" s="182"/>
    </row>
    <row r="164" spans="1:61" hidden="1">
      <c r="A164" s="3"/>
      <c r="B164" s="4"/>
      <c r="C164" s="5"/>
      <c r="D164" s="17"/>
      <c r="E164" s="17"/>
      <c r="F164" s="17"/>
      <c r="G164" s="232"/>
      <c r="H164" s="223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2"/>
      <c r="U164" s="222"/>
      <c r="V164" s="221"/>
      <c r="W164" s="221"/>
      <c r="X164" s="221"/>
      <c r="Y164" s="6"/>
      <c r="Z164" s="224"/>
      <c r="AA164" s="7"/>
      <c r="AB164" s="7"/>
      <c r="AC164" s="8"/>
      <c r="AD164" s="10"/>
      <c r="AE164" s="189"/>
      <c r="AF164" s="105"/>
      <c r="AG164" s="176"/>
      <c r="AH164" s="176"/>
      <c r="AI164" s="176"/>
      <c r="AJ164" s="176"/>
      <c r="AK164" s="176"/>
      <c r="AL164" s="179"/>
      <c r="AW164" s="180"/>
      <c r="AX164" s="181"/>
      <c r="BI164" s="182"/>
    </row>
    <row r="165" spans="1:61" hidden="1">
      <c r="A165" s="3"/>
      <c r="B165" s="4"/>
      <c r="C165" s="5"/>
      <c r="D165" s="17"/>
      <c r="E165" s="17"/>
      <c r="F165" s="17"/>
      <c r="G165" s="232"/>
      <c r="H165" s="223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2"/>
      <c r="U165" s="222"/>
      <c r="V165" s="221"/>
      <c r="W165" s="221"/>
      <c r="X165" s="221"/>
      <c r="Y165" s="6"/>
      <c r="Z165" s="224"/>
      <c r="AA165" s="7"/>
      <c r="AB165" s="7"/>
      <c r="AC165" s="8"/>
      <c r="AD165" s="10"/>
      <c r="AE165" s="189"/>
      <c r="AF165" s="105"/>
      <c r="AG165" s="176"/>
      <c r="AH165" s="176"/>
      <c r="AI165" s="176"/>
      <c r="AJ165" s="176"/>
      <c r="AK165" s="176"/>
      <c r="AL165" s="179"/>
      <c r="AW165" s="180"/>
      <c r="AX165" s="181"/>
      <c r="BI165" s="182"/>
    </row>
    <row r="166" spans="1:61" hidden="1">
      <c r="A166" s="3"/>
      <c r="B166" s="4"/>
      <c r="C166" s="5"/>
      <c r="D166" s="17"/>
      <c r="E166" s="17"/>
      <c r="F166" s="17"/>
      <c r="G166" s="232"/>
      <c r="H166" s="223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2"/>
      <c r="U166" s="222"/>
      <c r="V166" s="221"/>
      <c r="W166" s="221"/>
      <c r="X166" s="221"/>
      <c r="Y166" s="6"/>
      <c r="Z166" s="224"/>
      <c r="AA166" s="7"/>
      <c r="AB166" s="7"/>
      <c r="AC166" s="8"/>
      <c r="AD166" s="10"/>
      <c r="AE166" s="189"/>
      <c r="AF166" s="105"/>
      <c r="AG166" s="176"/>
      <c r="AH166" s="176"/>
      <c r="AI166" s="176"/>
      <c r="AJ166" s="176"/>
      <c r="AK166" s="176"/>
      <c r="AL166" s="179"/>
      <c r="AW166" s="180"/>
      <c r="AX166" s="181"/>
      <c r="BI166" s="182"/>
    </row>
    <row r="167" spans="1:61" hidden="1">
      <c r="A167" s="3"/>
      <c r="B167" s="4"/>
      <c r="C167" s="5"/>
      <c r="D167" s="17"/>
      <c r="E167" s="17"/>
      <c r="F167" s="17"/>
      <c r="G167" s="232"/>
      <c r="H167" s="223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2"/>
      <c r="U167" s="222"/>
      <c r="V167" s="221"/>
      <c r="W167" s="221"/>
      <c r="X167" s="221"/>
      <c r="Y167" s="6"/>
      <c r="Z167" s="224"/>
      <c r="AA167" s="7"/>
      <c r="AB167" s="7"/>
      <c r="AC167" s="8"/>
      <c r="AD167" s="10"/>
      <c r="AE167" s="189"/>
      <c r="AF167" s="105"/>
      <c r="AG167" s="176"/>
      <c r="AH167" s="176"/>
      <c r="AI167" s="176"/>
      <c r="AJ167" s="176"/>
      <c r="AK167" s="176"/>
      <c r="AL167" s="179"/>
      <c r="AW167" s="180"/>
      <c r="AX167" s="181"/>
      <c r="BI167" s="182"/>
    </row>
    <row r="168" spans="1:61" hidden="1">
      <c r="A168" s="3"/>
      <c r="B168" s="4"/>
      <c r="C168" s="5"/>
      <c r="D168" s="17"/>
      <c r="E168" s="17"/>
      <c r="F168" s="17"/>
      <c r="G168" s="232"/>
      <c r="H168" s="223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2"/>
      <c r="U168" s="222"/>
      <c r="V168" s="221"/>
      <c r="W168" s="221"/>
      <c r="X168" s="221"/>
      <c r="Y168" s="6"/>
      <c r="Z168" s="224"/>
      <c r="AA168" s="7"/>
      <c r="AB168" s="7"/>
      <c r="AC168" s="8"/>
      <c r="AD168" s="10"/>
      <c r="AE168" s="189"/>
      <c r="AF168" s="105"/>
      <c r="AG168" s="176"/>
      <c r="AH168" s="176"/>
      <c r="AI168" s="176"/>
      <c r="AJ168" s="176"/>
      <c r="AK168" s="176"/>
      <c r="AL168" s="179"/>
      <c r="AW168" s="180"/>
      <c r="AX168" s="181"/>
      <c r="BI168" s="182"/>
    </row>
    <row r="169" spans="1:61" hidden="1">
      <c r="A169" s="3"/>
      <c r="B169" s="4"/>
      <c r="C169" s="5"/>
      <c r="D169" s="17"/>
      <c r="E169" s="17"/>
      <c r="F169" s="17"/>
      <c r="G169" s="232"/>
      <c r="H169" s="223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2"/>
      <c r="U169" s="222"/>
      <c r="V169" s="221"/>
      <c r="W169" s="221"/>
      <c r="X169" s="221"/>
      <c r="Y169" s="6"/>
      <c r="Z169" s="224"/>
      <c r="AA169" s="7"/>
      <c r="AB169" s="7"/>
      <c r="AC169" s="8"/>
      <c r="AD169" s="10"/>
      <c r="AE169" s="189"/>
      <c r="AF169" s="105"/>
      <c r="AG169" s="176"/>
      <c r="AH169" s="176"/>
      <c r="AI169" s="176"/>
      <c r="AJ169" s="176"/>
      <c r="AK169" s="176"/>
      <c r="AL169" s="179"/>
      <c r="AW169" s="180"/>
      <c r="AX169" s="181"/>
      <c r="BI169" s="182"/>
    </row>
    <row r="170" spans="1:61" hidden="1">
      <c r="A170" s="3"/>
      <c r="B170" s="4"/>
      <c r="C170" s="5"/>
      <c r="D170" s="17"/>
      <c r="E170" s="17"/>
      <c r="F170" s="17"/>
      <c r="G170" s="232"/>
      <c r="H170" s="223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2"/>
      <c r="U170" s="222"/>
      <c r="V170" s="221"/>
      <c r="W170" s="221"/>
      <c r="X170" s="221"/>
      <c r="Y170" s="6"/>
      <c r="Z170" s="224"/>
      <c r="AA170" s="7"/>
      <c r="AB170" s="7"/>
      <c r="AC170" s="8"/>
      <c r="AD170" s="10"/>
      <c r="AE170" s="189"/>
      <c r="AF170" s="105"/>
      <c r="AG170" s="176"/>
      <c r="AH170" s="176"/>
      <c r="AI170" s="176"/>
      <c r="AJ170" s="176"/>
      <c r="AK170" s="176"/>
      <c r="AL170" s="179"/>
      <c r="AW170" s="180"/>
      <c r="AX170" s="181"/>
      <c r="BI170" s="182"/>
    </row>
    <row r="171" spans="1:61" hidden="1">
      <c r="A171" s="3"/>
      <c r="B171" s="4"/>
      <c r="C171" s="5"/>
      <c r="D171" s="17"/>
      <c r="E171" s="17"/>
      <c r="F171" s="17"/>
      <c r="G171" s="232"/>
      <c r="H171" s="223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2"/>
      <c r="U171" s="222"/>
      <c r="V171" s="221"/>
      <c r="W171" s="221"/>
      <c r="X171" s="221"/>
      <c r="Y171" s="6"/>
      <c r="Z171" s="224"/>
      <c r="AA171" s="7"/>
      <c r="AB171" s="7"/>
      <c r="AC171" s="8"/>
      <c r="AD171" s="10"/>
      <c r="AE171" s="189"/>
      <c r="AF171" s="105"/>
      <c r="AG171" s="176"/>
      <c r="AH171" s="176"/>
      <c r="AI171" s="176"/>
      <c r="AJ171" s="176"/>
      <c r="AK171" s="176"/>
      <c r="AL171" s="179"/>
      <c r="AW171" s="180"/>
      <c r="AX171" s="181"/>
      <c r="BI171" s="182"/>
    </row>
    <row r="172" spans="1:61" hidden="1">
      <c r="A172" s="3"/>
      <c r="B172" s="4"/>
      <c r="C172" s="5"/>
      <c r="D172" s="17"/>
      <c r="E172" s="17"/>
      <c r="F172" s="17"/>
      <c r="G172" s="232"/>
      <c r="H172" s="223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2"/>
      <c r="U172" s="222"/>
      <c r="V172" s="221"/>
      <c r="W172" s="221"/>
      <c r="X172" s="221"/>
      <c r="Y172" s="6"/>
      <c r="Z172" s="224"/>
      <c r="AA172" s="7"/>
      <c r="AB172" s="7"/>
      <c r="AC172" s="8"/>
      <c r="AD172" s="10"/>
      <c r="AE172" s="189"/>
      <c r="AF172" s="105"/>
      <c r="AG172" s="176"/>
      <c r="AH172" s="176"/>
      <c r="AI172" s="176"/>
      <c r="AJ172" s="176"/>
      <c r="AK172" s="176"/>
      <c r="AL172" s="179"/>
      <c r="AW172" s="180"/>
      <c r="AX172" s="181"/>
      <c r="BI172" s="182"/>
    </row>
    <row r="173" spans="1:61" hidden="1">
      <c r="A173" s="3"/>
      <c r="B173" s="4"/>
      <c r="C173" s="5"/>
      <c r="D173" s="17"/>
      <c r="E173" s="17"/>
      <c r="F173" s="17"/>
      <c r="G173" s="232"/>
      <c r="H173" s="223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2"/>
      <c r="U173" s="222"/>
      <c r="V173" s="221"/>
      <c r="W173" s="221"/>
      <c r="X173" s="221"/>
      <c r="Y173" s="6"/>
      <c r="Z173" s="224"/>
      <c r="AA173" s="7"/>
      <c r="AB173" s="7"/>
      <c r="AC173" s="8"/>
      <c r="AD173" s="10"/>
      <c r="AE173" s="189"/>
      <c r="AF173" s="105"/>
      <c r="AG173" s="176"/>
      <c r="AH173" s="176"/>
      <c r="AI173" s="176"/>
      <c r="AJ173" s="176"/>
      <c r="AK173" s="176"/>
      <c r="AL173" s="179"/>
      <c r="AW173" s="180"/>
      <c r="AX173" s="181"/>
      <c r="BI173" s="182"/>
    </row>
    <row r="174" spans="1:61" hidden="1">
      <c r="A174" s="3"/>
      <c r="B174" s="4"/>
      <c r="C174" s="5"/>
      <c r="D174" s="17"/>
      <c r="E174" s="17"/>
      <c r="F174" s="17"/>
      <c r="G174" s="232"/>
      <c r="H174" s="223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2"/>
      <c r="U174" s="222"/>
      <c r="V174" s="221"/>
      <c r="W174" s="221"/>
      <c r="X174" s="221"/>
      <c r="Y174" s="6"/>
      <c r="Z174" s="224"/>
      <c r="AA174" s="7"/>
      <c r="AB174" s="7"/>
      <c r="AC174" s="8"/>
      <c r="AD174" s="10"/>
      <c r="AE174" s="189"/>
      <c r="AF174" s="105"/>
      <c r="AG174" s="176"/>
      <c r="AH174" s="176"/>
      <c r="AI174" s="176"/>
      <c r="AJ174" s="176"/>
      <c r="AK174" s="176"/>
      <c r="AL174" s="179"/>
      <c r="AW174" s="180"/>
      <c r="AX174" s="181"/>
      <c r="BI174" s="182"/>
    </row>
    <row r="175" spans="1:61" hidden="1">
      <c r="A175" s="3"/>
      <c r="B175" s="4"/>
      <c r="C175" s="5"/>
      <c r="D175" s="17"/>
      <c r="E175" s="17"/>
      <c r="F175" s="17"/>
      <c r="G175" s="232"/>
      <c r="H175" s="223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2"/>
      <c r="U175" s="222"/>
      <c r="V175" s="221"/>
      <c r="W175" s="221"/>
      <c r="X175" s="221"/>
      <c r="Y175" s="6"/>
      <c r="Z175" s="224"/>
      <c r="AA175" s="7"/>
      <c r="AB175" s="7"/>
      <c r="AC175" s="8"/>
      <c r="AD175" s="10"/>
      <c r="AE175" s="189"/>
      <c r="AF175" s="105"/>
      <c r="AG175" s="176"/>
      <c r="AH175" s="176"/>
      <c r="AI175" s="176"/>
      <c r="AJ175" s="176"/>
      <c r="AK175" s="176"/>
      <c r="AL175" s="179"/>
      <c r="AW175" s="180"/>
      <c r="AX175" s="181"/>
      <c r="BI175" s="182"/>
    </row>
    <row r="176" spans="1:61" hidden="1">
      <c r="A176" s="3"/>
      <c r="B176" s="4"/>
      <c r="C176" s="5"/>
      <c r="D176" s="17"/>
      <c r="E176" s="17"/>
      <c r="F176" s="17"/>
      <c r="G176" s="232"/>
      <c r="H176" s="223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2"/>
      <c r="U176" s="222"/>
      <c r="V176" s="221"/>
      <c r="W176" s="221"/>
      <c r="X176" s="221"/>
      <c r="Y176" s="6"/>
      <c r="Z176" s="224"/>
      <c r="AA176" s="7"/>
      <c r="AB176" s="7"/>
      <c r="AC176" s="8"/>
      <c r="AD176" s="10"/>
      <c r="AE176" s="189"/>
      <c r="AF176" s="105"/>
      <c r="AG176" s="176"/>
      <c r="AH176" s="176"/>
      <c r="AI176" s="176"/>
      <c r="AJ176" s="176"/>
      <c r="AK176" s="176"/>
      <c r="AL176" s="179"/>
      <c r="AW176" s="180"/>
      <c r="AX176" s="181"/>
      <c r="BI176" s="182"/>
    </row>
    <row r="177" spans="1:61" hidden="1">
      <c r="A177" s="3"/>
      <c r="B177" s="4"/>
      <c r="C177" s="5"/>
      <c r="D177" s="17"/>
      <c r="E177" s="17"/>
      <c r="F177" s="17"/>
      <c r="G177" s="232"/>
      <c r="H177" s="223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2"/>
      <c r="U177" s="222"/>
      <c r="V177" s="221"/>
      <c r="W177" s="221"/>
      <c r="X177" s="221"/>
      <c r="Y177" s="6"/>
      <c r="Z177" s="224"/>
      <c r="AA177" s="7"/>
      <c r="AB177" s="7"/>
      <c r="AC177" s="8"/>
      <c r="AD177" s="10"/>
      <c r="AE177" s="189"/>
      <c r="AF177" s="105"/>
      <c r="AG177" s="176"/>
      <c r="AH177" s="176"/>
      <c r="AI177" s="176"/>
      <c r="AJ177" s="176"/>
      <c r="AK177" s="176"/>
      <c r="AL177" s="179"/>
      <c r="AW177" s="180"/>
      <c r="AX177" s="181"/>
      <c r="BI177" s="182"/>
    </row>
    <row r="178" spans="1:61" hidden="1">
      <c r="A178" s="3"/>
      <c r="B178" s="4"/>
      <c r="C178" s="5"/>
      <c r="D178" s="17"/>
      <c r="E178" s="17"/>
      <c r="F178" s="17"/>
      <c r="G178" s="232"/>
      <c r="H178" s="223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2"/>
      <c r="U178" s="222"/>
      <c r="V178" s="221"/>
      <c r="W178" s="221"/>
      <c r="X178" s="221"/>
      <c r="Y178" s="6"/>
      <c r="Z178" s="224"/>
      <c r="AA178" s="7"/>
      <c r="AB178" s="7"/>
      <c r="AC178" s="8"/>
      <c r="AD178" s="10"/>
      <c r="AE178" s="189"/>
      <c r="AF178" s="105"/>
      <c r="AG178" s="176"/>
      <c r="AH178" s="176"/>
      <c r="AI178" s="176"/>
      <c r="AJ178" s="176"/>
      <c r="AK178" s="176"/>
      <c r="AL178" s="179"/>
      <c r="AW178" s="180"/>
      <c r="AX178" s="181"/>
      <c r="BI178" s="182"/>
    </row>
    <row r="179" spans="1:61" hidden="1">
      <c r="A179" s="3"/>
      <c r="B179" s="4"/>
      <c r="C179" s="5"/>
      <c r="D179" s="17"/>
      <c r="E179" s="17"/>
      <c r="F179" s="17"/>
      <c r="G179" s="232"/>
      <c r="H179" s="223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2"/>
      <c r="U179" s="222"/>
      <c r="V179" s="221"/>
      <c r="W179" s="221"/>
      <c r="X179" s="221"/>
      <c r="Y179" s="6"/>
      <c r="Z179" s="224"/>
      <c r="AA179" s="7"/>
      <c r="AB179" s="7"/>
      <c r="AC179" s="8"/>
      <c r="AD179" s="10"/>
      <c r="AE179" s="189"/>
      <c r="AF179" s="105"/>
      <c r="AG179" s="176"/>
      <c r="AH179" s="176"/>
      <c r="AI179" s="176"/>
      <c r="AJ179" s="176"/>
      <c r="AK179" s="176"/>
      <c r="AL179" s="179"/>
      <c r="AW179" s="180"/>
      <c r="AX179" s="181"/>
      <c r="BI179" s="182"/>
    </row>
    <row r="180" spans="1:61" hidden="1">
      <c r="A180" s="3"/>
      <c r="B180" s="4"/>
      <c r="C180" s="5"/>
      <c r="D180" s="17"/>
      <c r="E180" s="17"/>
      <c r="F180" s="17"/>
      <c r="G180" s="232"/>
      <c r="H180" s="223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2"/>
      <c r="U180" s="222"/>
      <c r="V180" s="221"/>
      <c r="W180" s="221"/>
      <c r="X180" s="221"/>
      <c r="Y180" s="6"/>
      <c r="Z180" s="224"/>
      <c r="AA180" s="7"/>
      <c r="AB180" s="7"/>
      <c r="AC180" s="8"/>
      <c r="AD180" s="10"/>
      <c r="AE180" s="189"/>
      <c r="AF180" s="105"/>
      <c r="AG180" s="176"/>
      <c r="AH180" s="176"/>
      <c r="AI180" s="176"/>
      <c r="AJ180" s="176"/>
      <c r="AK180" s="176"/>
      <c r="AL180" s="179"/>
      <c r="AW180" s="180"/>
      <c r="AX180" s="181"/>
      <c r="BI180" s="182"/>
    </row>
    <row r="181" spans="1:61" hidden="1">
      <c r="A181" s="3"/>
      <c r="B181" s="4"/>
      <c r="C181" s="5"/>
      <c r="D181" s="17"/>
      <c r="E181" s="17"/>
      <c r="F181" s="17"/>
      <c r="G181" s="232"/>
      <c r="H181" s="223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2"/>
      <c r="U181" s="222"/>
      <c r="V181" s="221"/>
      <c r="W181" s="221"/>
      <c r="X181" s="221"/>
      <c r="Y181" s="6"/>
      <c r="Z181" s="224"/>
      <c r="AA181" s="7"/>
      <c r="AB181" s="7"/>
      <c r="AC181" s="8"/>
      <c r="AD181" s="10"/>
      <c r="AE181" s="189"/>
      <c r="AF181" s="105"/>
      <c r="AG181" s="176"/>
      <c r="AH181" s="176"/>
      <c r="AI181" s="176"/>
      <c r="AJ181" s="176"/>
      <c r="AK181" s="176"/>
      <c r="AL181" s="179"/>
      <c r="AW181" s="180"/>
      <c r="AX181" s="181"/>
      <c r="BI181" s="182"/>
    </row>
    <row r="182" spans="1:61" hidden="1">
      <c r="A182" s="3"/>
      <c r="B182" s="4"/>
      <c r="C182" s="5"/>
      <c r="D182" s="17"/>
      <c r="E182" s="17"/>
      <c r="F182" s="17"/>
      <c r="G182" s="232"/>
      <c r="H182" s="223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2"/>
      <c r="U182" s="222"/>
      <c r="V182" s="221"/>
      <c r="W182" s="221"/>
      <c r="X182" s="221"/>
      <c r="Y182" s="6"/>
      <c r="Z182" s="224"/>
      <c r="AA182" s="7"/>
      <c r="AB182" s="7"/>
      <c r="AC182" s="8"/>
      <c r="AD182" s="10"/>
      <c r="AE182" s="189"/>
      <c r="AF182" s="105"/>
      <c r="AG182" s="176"/>
      <c r="AH182" s="176"/>
      <c r="AI182" s="176"/>
      <c r="AJ182" s="176"/>
      <c r="AK182" s="176"/>
      <c r="AL182" s="179"/>
      <c r="AW182" s="180"/>
      <c r="AX182" s="181"/>
      <c r="BI182" s="182"/>
    </row>
    <row r="183" spans="1:61" hidden="1">
      <c r="A183" s="3"/>
      <c r="B183" s="4"/>
      <c r="C183" s="5"/>
      <c r="D183" s="17"/>
      <c r="E183" s="17"/>
      <c r="F183" s="17"/>
      <c r="G183" s="232"/>
      <c r="H183" s="223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2"/>
      <c r="U183" s="222"/>
      <c r="V183" s="221"/>
      <c r="W183" s="221"/>
      <c r="X183" s="221"/>
      <c r="Y183" s="6"/>
      <c r="Z183" s="224"/>
      <c r="AA183" s="7"/>
      <c r="AB183" s="7"/>
      <c r="AC183" s="8"/>
      <c r="AD183" s="10"/>
      <c r="AE183" s="189"/>
      <c r="AF183" s="105"/>
      <c r="AG183" s="176"/>
      <c r="AH183" s="176"/>
      <c r="AI183" s="176"/>
      <c r="AJ183" s="176"/>
      <c r="AK183" s="176"/>
      <c r="AL183" s="179"/>
      <c r="AW183" s="180"/>
      <c r="AX183" s="181"/>
      <c r="BI183" s="182"/>
    </row>
    <row r="184" spans="1:61" hidden="1">
      <c r="A184" s="3"/>
      <c r="B184" s="4"/>
      <c r="C184" s="5"/>
      <c r="D184" s="17"/>
      <c r="E184" s="17"/>
      <c r="F184" s="17"/>
      <c r="G184" s="232"/>
      <c r="H184" s="223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2"/>
      <c r="U184" s="222"/>
      <c r="V184" s="221"/>
      <c r="W184" s="221"/>
      <c r="X184" s="221"/>
      <c r="Y184" s="6"/>
      <c r="Z184" s="224"/>
      <c r="AA184" s="7"/>
      <c r="AB184" s="7"/>
      <c r="AC184" s="8"/>
      <c r="AD184" s="10"/>
      <c r="AE184" s="189"/>
      <c r="AF184" s="105"/>
      <c r="AG184" s="176"/>
      <c r="AH184" s="176"/>
      <c r="AI184" s="176"/>
      <c r="AJ184" s="176"/>
      <c r="AK184" s="176"/>
      <c r="AL184" s="179"/>
      <c r="AW184" s="180"/>
      <c r="AX184" s="181"/>
      <c r="BI184" s="182"/>
    </row>
    <row r="185" spans="1:61" hidden="1">
      <c r="A185" s="3"/>
      <c r="B185" s="4"/>
      <c r="C185" s="5"/>
      <c r="D185" s="17"/>
      <c r="E185" s="17"/>
      <c r="F185" s="17"/>
      <c r="G185" s="232"/>
      <c r="H185" s="223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2"/>
      <c r="U185" s="222"/>
      <c r="V185" s="221"/>
      <c r="W185" s="221"/>
      <c r="X185" s="221"/>
      <c r="Y185" s="6"/>
      <c r="Z185" s="224"/>
      <c r="AA185" s="7"/>
      <c r="AB185" s="7"/>
      <c r="AC185" s="8"/>
      <c r="AD185" s="10"/>
      <c r="AE185" s="189"/>
      <c r="AF185" s="105"/>
      <c r="AG185" s="176"/>
      <c r="AH185" s="176"/>
      <c r="AI185" s="176"/>
      <c r="AJ185" s="176"/>
      <c r="AK185" s="176"/>
      <c r="AL185" s="179"/>
      <c r="AW185" s="180"/>
      <c r="AX185" s="181"/>
      <c r="BI185" s="182"/>
    </row>
    <row r="186" spans="1:61" hidden="1">
      <c r="A186" s="3"/>
      <c r="B186" s="4"/>
      <c r="C186" s="5"/>
      <c r="D186" s="17"/>
      <c r="E186" s="17"/>
      <c r="F186" s="17"/>
      <c r="G186" s="232"/>
      <c r="H186" s="223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2"/>
      <c r="U186" s="222"/>
      <c r="V186" s="221"/>
      <c r="W186" s="221"/>
      <c r="X186" s="221"/>
      <c r="Y186" s="6"/>
      <c r="Z186" s="224"/>
      <c r="AA186" s="7"/>
      <c r="AB186" s="7"/>
      <c r="AC186" s="8"/>
      <c r="AD186" s="10"/>
      <c r="AE186" s="189"/>
      <c r="AF186" s="105"/>
      <c r="AG186" s="176"/>
      <c r="AH186" s="176"/>
      <c r="AI186" s="176"/>
      <c r="AJ186" s="176"/>
      <c r="AK186" s="176"/>
      <c r="AL186" s="179"/>
      <c r="AW186" s="180"/>
      <c r="AX186" s="181"/>
      <c r="BI186" s="182"/>
    </row>
    <row r="187" spans="1:61" hidden="1">
      <c r="A187" s="3"/>
      <c r="B187" s="4"/>
      <c r="C187" s="5"/>
      <c r="D187" s="17"/>
      <c r="E187" s="17"/>
      <c r="F187" s="17"/>
      <c r="G187" s="232"/>
      <c r="H187" s="223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2"/>
      <c r="U187" s="222"/>
      <c r="V187" s="221"/>
      <c r="W187" s="221"/>
      <c r="X187" s="221"/>
      <c r="Y187" s="6"/>
      <c r="Z187" s="224"/>
      <c r="AA187" s="7"/>
      <c r="AB187" s="7"/>
      <c r="AC187" s="8"/>
      <c r="AD187" s="10"/>
      <c r="AE187" s="189"/>
      <c r="AF187" s="105"/>
      <c r="AG187" s="176"/>
      <c r="AH187" s="176"/>
      <c r="AI187" s="176"/>
      <c r="AJ187" s="176"/>
      <c r="AK187" s="176"/>
      <c r="AL187" s="179"/>
      <c r="AW187" s="180"/>
      <c r="AX187" s="181"/>
      <c r="BI187" s="182"/>
    </row>
    <row r="188" spans="1:61" hidden="1">
      <c r="A188" s="3"/>
      <c r="B188" s="4"/>
      <c r="C188" s="5"/>
      <c r="D188" s="17"/>
      <c r="E188" s="17"/>
      <c r="F188" s="17"/>
      <c r="G188" s="232"/>
      <c r="H188" s="223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2"/>
      <c r="U188" s="222"/>
      <c r="V188" s="221"/>
      <c r="W188" s="221"/>
      <c r="X188" s="221"/>
      <c r="Y188" s="6"/>
      <c r="Z188" s="224"/>
      <c r="AA188" s="7"/>
      <c r="AB188" s="7"/>
      <c r="AC188" s="8"/>
      <c r="AD188" s="10"/>
      <c r="AE188" s="189"/>
      <c r="AF188" s="105"/>
      <c r="AG188" s="176"/>
      <c r="AH188" s="176"/>
      <c r="AI188" s="176"/>
      <c r="AJ188" s="176"/>
      <c r="AK188" s="176"/>
      <c r="AL188" s="179"/>
      <c r="AW188" s="180"/>
      <c r="AX188" s="181"/>
      <c r="BI188" s="182"/>
    </row>
    <row r="189" spans="1:61" hidden="1">
      <c r="A189" s="3"/>
      <c r="B189" s="4"/>
      <c r="C189" s="5"/>
      <c r="D189" s="17"/>
      <c r="E189" s="17"/>
      <c r="F189" s="17"/>
      <c r="G189" s="232"/>
      <c r="H189" s="223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2"/>
      <c r="U189" s="222"/>
      <c r="V189" s="221"/>
      <c r="W189" s="221"/>
      <c r="X189" s="221"/>
      <c r="Y189" s="6"/>
      <c r="Z189" s="224"/>
      <c r="AA189" s="7"/>
      <c r="AB189" s="7"/>
      <c r="AC189" s="8"/>
      <c r="AD189" s="10"/>
      <c r="AE189" s="189"/>
      <c r="AF189" s="105"/>
      <c r="AG189" s="176"/>
      <c r="AH189" s="176"/>
      <c r="AI189" s="176"/>
      <c r="AJ189" s="176"/>
      <c r="AK189" s="176"/>
      <c r="AL189" s="179"/>
      <c r="AW189" s="180"/>
      <c r="AX189" s="181"/>
      <c r="BI189" s="182"/>
    </row>
    <row r="190" spans="1:61" hidden="1">
      <c r="A190" s="3"/>
      <c r="B190" s="4"/>
      <c r="C190" s="5"/>
      <c r="D190" s="17"/>
      <c r="E190" s="17"/>
      <c r="F190" s="17"/>
      <c r="G190" s="232"/>
      <c r="H190" s="223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2"/>
      <c r="U190" s="222"/>
      <c r="V190" s="221"/>
      <c r="W190" s="221"/>
      <c r="X190" s="221"/>
      <c r="Y190" s="6"/>
      <c r="Z190" s="224"/>
      <c r="AA190" s="7"/>
      <c r="AB190" s="7"/>
      <c r="AC190" s="8"/>
      <c r="AD190" s="10"/>
      <c r="AE190" s="189"/>
      <c r="AF190" s="105"/>
      <c r="AG190" s="176"/>
      <c r="AH190" s="176"/>
      <c r="AI190" s="176"/>
      <c r="AJ190" s="176"/>
      <c r="AK190" s="176"/>
      <c r="AL190" s="179"/>
      <c r="AW190" s="180"/>
      <c r="AX190" s="181"/>
      <c r="BI190" s="182"/>
    </row>
    <row r="191" spans="1:61" hidden="1">
      <c r="A191" s="3"/>
      <c r="B191" s="4"/>
      <c r="C191" s="5"/>
      <c r="D191" s="17"/>
      <c r="E191" s="17"/>
      <c r="F191" s="17"/>
      <c r="G191" s="232"/>
      <c r="H191" s="223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2"/>
      <c r="U191" s="222"/>
      <c r="V191" s="221"/>
      <c r="W191" s="221"/>
      <c r="X191" s="221"/>
      <c r="Y191" s="6"/>
      <c r="Z191" s="224"/>
      <c r="AA191" s="7"/>
      <c r="AB191" s="7"/>
      <c r="AC191" s="8"/>
      <c r="AD191" s="10"/>
      <c r="AE191" s="189"/>
      <c r="AF191" s="105"/>
      <c r="AG191" s="176"/>
      <c r="AH191" s="176"/>
      <c r="AI191" s="176"/>
      <c r="AJ191" s="176"/>
      <c r="AK191" s="176"/>
      <c r="AL191" s="179"/>
      <c r="AW191" s="180"/>
      <c r="AX191" s="181"/>
      <c r="BI191" s="182"/>
    </row>
    <row r="192" spans="1:61" hidden="1">
      <c r="A192" s="3"/>
      <c r="B192" s="4"/>
      <c r="C192" s="5"/>
      <c r="D192" s="17"/>
      <c r="E192" s="17"/>
      <c r="F192" s="17"/>
      <c r="G192" s="232"/>
      <c r="H192" s="223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2"/>
      <c r="U192" s="222"/>
      <c r="V192" s="221"/>
      <c r="W192" s="221"/>
      <c r="X192" s="221"/>
      <c r="Y192" s="6"/>
      <c r="Z192" s="224"/>
      <c r="AA192" s="7"/>
      <c r="AB192" s="7"/>
      <c r="AC192" s="8"/>
      <c r="AD192" s="10"/>
      <c r="AE192" s="189"/>
      <c r="AF192" s="105"/>
      <c r="AG192" s="176"/>
      <c r="AH192" s="176"/>
      <c r="AI192" s="176"/>
      <c r="AJ192" s="176"/>
      <c r="AK192" s="176"/>
      <c r="AL192" s="179"/>
      <c r="AW192" s="180"/>
      <c r="AX192" s="181"/>
      <c r="BI192" s="182"/>
    </row>
    <row r="193" spans="1:61" hidden="1">
      <c r="A193" s="3"/>
      <c r="B193" s="4"/>
      <c r="C193" s="5"/>
      <c r="D193" s="17"/>
      <c r="E193" s="17"/>
      <c r="F193" s="17"/>
      <c r="G193" s="232"/>
      <c r="H193" s="223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2"/>
      <c r="U193" s="222"/>
      <c r="V193" s="221"/>
      <c r="W193" s="221"/>
      <c r="X193" s="221"/>
      <c r="Y193" s="6"/>
      <c r="Z193" s="224"/>
      <c r="AA193" s="7"/>
      <c r="AB193" s="7"/>
      <c r="AC193" s="8"/>
      <c r="AD193" s="10"/>
      <c r="AE193" s="189"/>
      <c r="AF193" s="105"/>
      <c r="AG193" s="176"/>
      <c r="AH193" s="176"/>
      <c r="AI193" s="176"/>
      <c r="AJ193" s="176"/>
      <c r="AK193" s="176"/>
      <c r="AL193" s="179"/>
      <c r="AW193" s="180"/>
      <c r="AX193" s="181"/>
      <c r="BI193" s="182"/>
    </row>
    <row r="194" spans="1:61" hidden="1">
      <c r="A194" s="3"/>
      <c r="B194" s="4"/>
      <c r="C194" s="5"/>
      <c r="D194" s="17"/>
      <c r="E194" s="17"/>
      <c r="F194" s="17"/>
      <c r="G194" s="232"/>
      <c r="H194" s="223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2"/>
      <c r="U194" s="222"/>
      <c r="V194" s="221"/>
      <c r="W194" s="221"/>
      <c r="X194" s="221"/>
      <c r="Y194" s="6"/>
      <c r="Z194" s="224"/>
      <c r="AA194" s="7"/>
      <c r="AB194" s="7"/>
      <c r="AC194" s="8"/>
      <c r="AD194" s="10"/>
      <c r="AE194" s="189"/>
      <c r="AF194" s="105"/>
      <c r="AG194" s="176"/>
      <c r="AH194" s="176"/>
      <c r="AI194" s="176"/>
      <c r="AJ194" s="176"/>
      <c r="AK194" s="176"/>
      <c r="AL194" s="179"/>
      <c r="AW194" s="180"/>
      <c r="AX194" s="181"/>
      <c r="BI194" s="182"/>
    </row>
    <row r="195" spans="1:61" hidden="1">
      <c r="A195" s="3"/>
      <c r="B195" s="4"/>
      <c r="C195" s="5"/>
      <c r="D195" s="17"/>
      <c r="E195" s="17"/>
      <c r="F195" s="17"/>
      <c r="G195" s="232"/>
      <c r="H195" s="223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2"/>
      <c r="U195" s="222"/>
      <c r="V195" s="221"/>
      <c r="W195" s="221"/>
      <c r="X195" s="221"/>
      <c r="Y195" s="6"/>
      <c r="Z195" s="224"/>
      <c r="AA195" s="7"/>
      <c r="AB195" s="7"/>
      <c r="AC195" s="8"/>
      <c r="AD195" s="10"/>
      <c r="AE195" s="189"/>
      <c r="AF195" s="105"/>
      <c r="AG195" s="176"/>
      <c r="AH195" s="176"/>
      <c r="AI195" s="176"/>
      <c r="AJ195" s="176"/>
      <c r="AK195" s="176"/>
      <c r="AL195" s="179"/>
      <c r="AW195" s="180"/>
      <c r="AX195" s="181"/>
      <c r="BI195" s="182"/>
    </row>
    <row r="196" spans="1:61" hidden="1">
      <c r="A196" s="3"/>
      <c r="B196" s="4"/>
      <c r="C196" s="5"/>
      <c r="D196" s="17"/>
      <c r="E196" s="17"/>
      <c r="F196" s="17"/>
      <c r="G196" s="232"/>
      <c r="H196" s="223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2"/>
      <c r="U196" s="222"/>
      <c r="V196" s="221"/>
      <c r="W196" s="221"/>
      <c r="X196" s="221"/>
      <c r="Y196" s="6"/>
      <c r="Z196" s="224"/>
      <c r="AA196" s="7"/>
      <c r="AB196" s="7"/>
      <c r="AC196" s="8"/>
      <c r="AD196" s="10"/>
      <c r="AE196" s="189"/>
      <c r="AF196" s="105"/>
      <c r="AG196" s="176"/>
      <c r="AH196" s="176"/>
      <c r="AI196" s="176"/>
      <c r="AJ196" s="176"/>
      <c r="AK196" s="176"/>
      <c r="AL196" s="179"/>
      <c r="AW196" s="180"/>
      <c r="AX196" s="181"/>
      <c r="BI196" s="182"/>
    </row>
    <row r="197" spans="1:61" hidden="1">
      <c r="A197" s="3"/>
      <c r="B197" s="4"/>
      <c r="C197" s="5"/>
      <c r="D197" s="17"/>
      <c r="E197" s="17"/>
      <c r="F197" s="17"/>
      <c r="G197" s="232"/>
      <c r="H197" s="223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2"/>
      <c r="U197" s="222"/>
      <c r="V197" s="221"/>
      <c r="W197" s="221"/>
      <c r="X197" s="221"/>
      <c r="Y197" s="6"/>
      <c r="Z197" s="224"/>
      <c r="AA197" s="7"/>
      <c r="AB197" s="7"/>
      <c r="AC197" s="8"/>
      <c r="AD197" s="10"/>
      <c r="AE197" s="189"/>
      <c r="AF197" s="105"/>
      <c r="AG197" s="176"/>
      <c r="AH197" s="176"/>
      <c r="AI197" s="176"/>
      <c r="AJ197" s="176"/>
      <c r="AK197" s="176"/>
      <c r="AL197" s="179"/>
      <c r="AW197" s="180"/>
      <c r="AX197" s="181"/>
      <c r="BI197" s="182"/>
    </row>
    <row r="198" spans="1:61" hidden="1">
      <c r="A198" s="3"/>
      <c r="B198" s="4"/>
      <c r="C198" s="5"/>
      <c r="D198" s="17"/>
      <c r="E198" s="17"/>
      <c r="F198" s="17"/>
      <c r="G198" s="232"/>
      <c r="H198" s="223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2"/>
      <c r="U198" s="222"/>
      <c r="V198" s="221"/>
      <c r="W198" s="221"/>
      <c r="X198" s="221"/>
      <c r="Y198" s="6"/>
      <c r="Z198" s="224"/>
      <c r="AA198" s="7"/>
      <c r="AB198" s="7"/>
      <c r="AC198" s="8"/>
      <c r="AD198" s="10"/>
      <c r="AE198" s="189"/>
      <c r="AF198" s="105"/>
      <c r="AG198" s="176"/>
      <c r="AH198" s="176"/>
      <c r="AI198" s="176"/>
      <c r="AJ198" s="176"/>
      <c r="AK198" s="176"/>
      <c r="AL198" s="179"/>
      <c r="AW198" s="180"/>
      <c r="AX198" s="181"/>
      <c r="BI198" s="182"/>
    </row>
    <row r="199" spans="1:61" hidden="1">
      <c r="A199" s="3"/>
      <c r="B199" s="4"/>
      <c r="C199" s="5"/>
      <c r="D199" s="17"/>
      <c r="E199" s="17"/>
      <c r="F199" s="17"/>
      <c r="G199" s="232"/>
      <c r="H199" s="223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2"/>
      <c r="U199" s="222"/>
      <c r="V199" s="221"/>
      <c r="W199" s="221"/>
      <c r="X199" s="221"/>
      <c r="Y199" s="6"/>
      <c r="Z199" s="224"/>
      <c r="AA199" s="7"/>
      <c r="AB199" s="7"/>
      <c r="AC199" s="8"/>
      <c r="AD199" s="10"/>
      <c r="AE199" s="189"/>
      <c r="AF199" s="105"/>
      <c r="AG199" s="176"/>
      <c r="AH199" s="176"/>
      <c r="AI199" s="176"/>
      <c r="AJ199" s="176"/>
      <c r="AK199" s="176"/>
      <c r="AL199" s="179"/>
      <c r="AW199" s="180"/>
      <c r="AX199" s="181"/>
      <c r="BI199" s="182"/>
    </row>
    <row r="200" spans="1:61" hidden="1">
      <c r="A200" s="3"/>
      <c r="B200" s="4"/>
      <c r="C200" s="5"/>
      <c r="D200" s="17"/>
      <c r="E200" s="17"/>
      <c r="F200" s="17"/>
      <c r="G200" s="232"/>
      <c r="H200" s="223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2"/>
      <c r="U200" s="222"/>
      <c r="V200" s="221"/>
      <c r="W200" s="221"/>
      <c r="X200" s="221"/>
      <c r="Y200" s="6"/>
      <c r="Z200" s="224"/>
      <c r="AA200" s="7"/>
      <c r="AB200" s="7"/>
      <c r="AC200" s="8"/>
      <c r="AD200" s="10"/>
      <c r="AE200" s="189"/>
      <c r="AF200" s="105"/>
      <c r="AG200" s="176"/>
      <c r="AH200" s="176"/>
      <c r="AI200" s="176"/>
      <c r="AJ200" s="176"/>
      <c r="AK200" s="176"/>
      <c r="AL200" s="179"/>
      <c r="AW200" s="180"/>
      <c r="AX200" s="181"/>
      <c r="BI200" s="182"/>
    </row>
    <row r="201" spans="1:61" hidden="1">
      <c r="A201" s="3"/>
      <c r="B201" s="4"/>
      <c r="C201" s="5"/>
      <c r="D201" s="17"/>
      <c r="E201" s="17"/>
      <c r="F201" s="17"/>
      <c r="G201" s="232"/>
      <c r="H201" s="223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2"/>
      <c r="U201" s="222"/>
      <c r="V201" s="221"/>
      <c r="W201" s="221"/>
      <c r="X201" s="221"/>
      <c r="Y201" s="6"/>
      <c r="Z201" s="224"/>
      <c r="AA201" s="7"/>
      <c r="AB201" s="7"/>
      <c r="AC201" s="8"/>
      <c r="AD201" s="10"/>
      <c r="AE201" s="189"/>
      <c r="AF201" s="105"/>
      <c r="AG201" s="176"/>
      <c r="AH201" s="176"/>
      <c r="AI201" s="176"/>
      <c r="AJ201" s="176"/>
      <c r="AK201" s="176"/>
      <c r="AL201" s="179"/>
      <c r="AW201" s="180"/>
      <c r="AX201" s="181"/>
      <c r="BI201" s="182"/>
    </row>
    <row r="202" spans="1:61" hidden="1">
      <c r="A202" s="3"/>
      <c r="B202" s="4"/>
      <c r="C202" s="5"/>
      <c r="D202" s="17"/>
      <c r="E202" s="17"/>
      <c r="F202" s="17"/>
      <c r="G202" s="232"/>
      <c r="H202" s="223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2"/>
      <c r="U202" s="222"/>
      <c r="V202" s="221"/>
      <c r="W202" s="221"/>
      <c r="X202" s="221"/>
      <c r="Y202" s="6"/>
      <c r="Z202" s="224"/>
      <c r="AA202" s="7"/>
      <c r="AB202" s="7"/>
      <c r="AC202" s="8"/>
      <c r="AD202" s="10"/>
      <c r="AE202" s="189"/>
      <c r="AF202" s="105"/>
      <c r="AG202" s="176"/>
      <c r="AH202" s="176"/>
      <c r="AI202" s="176"/>
      <c r="AJ202" s="176"/>
      <c r="AK202" s="176"/>
      <c r="AL202" s="179"/>
      <c r="AW202" s="180"/>
      <c r="AX202" s="181"/>
      <c r="BI202" s="182"/>
    </row>
    <row r="203" spans="1:61" hidden="1">
      <c r="A203" s="3"/>
      <c r="B203" s="4"/>
      <c r="C203" s="5"/>
      <c r="D203" s="17"/>
      <c r="E203" s="17"/>
      <c r="F203" s="17"/>
      <c r="G203" s="232"/>
      <c r="H203" s="223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2"/>
      <c r="U203" s="222"/>
      <c r="V203" s="221"/>
      <c r="W203" s="221"/>
      <c r="X203" s="221"/>
      <c r="Y203" s="6"/>
      <c r="Z203" s="224"/>
      <c r="AA203" s="7"/>
      <c r="AB203" s="7"/>
      <c r="AC203" s="8"/>
      <c r="AD203" s="10"/>
      <c r="AE203" s="189"/>
      <c r="AF203" s="105"/>
      <c r="AG203" s="176"/>
      <c r="AH203" s="176"/>
      <c r="AI203" s="176"/>
      <c r="AJ203" s="176"/>
      <c r="AK203" s="176"/>
      <c r="AL203" s="179"/>
      <c r="AW203" s="180"/>
      <c r="AX203" s="181"/>
      <c r="BI203" s="182"/>
    </row>
    <row r="204" spans="1:61" hidden="1">
      <c r="A204" s="3"/>
      <c r="B204" s="4"/>
      <c r="C204" s="5"/>
      <c r="D204" s="17"/>
      <c r="E204" s="17"/>
      <c r="F204" s="17"/>
      <c r="G204" s="232"/>
      <c r="H204" s="223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2"/>
      <c r="U204" s="222"/>
      <c r="V204" s="221"/>
      <c r="W204" s="221"/>
      <c r="X204" s="221"/>
      <c r="Y204" s="6"/>
      <c r="Z204" s="224"/>
      <c r="AA204" s="7"/>
      <c r="AB204" s="7"/>
      <c r="AC204" s="8"/>
      <c r="AD204" s="10"/>
      <c r="AE204" s="189"/>
      <c r="AF204" s="105"/>
      <c r="AG204" s="176"/>
      <c r="AH204" s="176"/>
      <c r="AI204" s="176"/>
      <c r="AJ204" s="176"/>
      <c r="AK204" s="176"/>
      <c r="AL204" s="179"/>
      <c r="AW204" s="180"/>
      <c r="AX204" s="181"/>
      <c r="BI204" s="182"/>
    </row>
    <row r="205" spans="1:61" hidden="1">
      <c r="A205" s="3"/>
      <c r="B205" s="4"/>
      <c r="C205" s="5"/>
      <c r="D205" s="17"/>
      <c r="E205" s="17"/>
      <c r="F205" s="17"/>
      <c r="G205" s="232"/>
      <c r="H205" s="223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2"/>
      <c r="U205" s="222"/>
      <c r="V205" s="221"/>
      <c r="W205" s="221"/>
      <c r="X205" s="221"/>
      <c r="Y205" s="6"/>
      <c r="Z205" s="224"/>
      <c r="AA205" s="7"/>
      <c r="AB205" s="7"/>
      <c r="AC205" s="8"/>
      <c r="AD205" s="10"/>
      <c r="AE205" s="189"/>
      <c r="AF205" s="105"/>
      <c r="AG205" s="176"/>
      <c r="AH205" s="176"/>
      <c r="AI205" s="176"/>
      <c r="AJ205" s="176"/>
      <c r="AK205" s="176"/>
      <c r="AL205" s="179"/>
      <c r="AW205" s="180"/>
      <c r="AX205" s="181"/>
      <c r="BI205" s="182"/>
    </row>
    <row r="206" spans="1:61" hidden="1">
      <c r="A206" s="3"/>
      <c r="B206" s="4"/>
      <c r="C206" s="5"/>
      <c r="D206" s="17"/>
      <c r="E206" s="17"/>
      <c r="F206" s="17"/>
      <c r="G206" s="232"/>
      <c r="H206" s="223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2"/>
      <c r="U206" s="222"/>
      <c r="V206" s="221"/>
      <c r="W206" s="221"/>
      <c r="X206" s="221"/>
      <c r="Y206" s="6"/>
      <c r="Z206" s="224"/>
      <c r="AA206" s="7"/>
      <c r="AB206" s="7"/>
      <c r="AC206" s="8"/>
      <c r="AD206" s="10"/>
      <c r="AE206" s="189"/>
      <c r="AF206" s="105"/>
      <c r="AG206" s="176"/>
      <c r="AH206" s="176"/>
      <c r="AI206" s="176"/>
      <c r="AJ206" s="176"/>
      <c r="AK206" s="176"/>
      <c r="AL206" s="179"/>
      <c r="AW206" s="180"/>
      <c r="AX206" s="181"/>
      <c r="BI206" s="182"/>
    </row>
    <row r="207" spans="1:61" hidden="1">
      <c r="A207" s="3"/>
      <c r="B207" s="4"/>
      <c r="C207" s="5"/>
      <c r="D207" s="17"/>
      <c r="E207" s="17"/>
      <c r="F207" s="17"/>
      <c r="G207" s="232"/>
      <c r="H207" s="223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2"/>
      <c r="U207" s="222"/>
      <c r="V207" s="221"/>
      <c r="W207" s="221"/>
      <c r="X207" s="221"/>
      <c r="Y207" s="6"/>
      <c r="Z207" s="224"/>
      <c r="AA207" s="7"/>
      <c r="AB207" s="7"/>
      <c r="AC207" s="8"/>
      <c r="AD207" s="10"/>
      <c r="AE207" s="189"/>
      <c r="AF207" s="105"/>
      <c r="AG207" s="176"/>
      <c r="AH207" s="176"/>
      <c r="AI207" s="176"/>
      <c r="AJ207" s="176"/>
      <c r="AK207" s="176"/>
      <c r="AL207" s="179"/>
      <c r="AW207" s="180"/>
      <c r="AX207" s="181"/>
      <c r="BI207" s="182"/>
    </row>
    <row r="208" spans="1:61" hidden="1">
      <c r="A208" s="3"/>
      <c r="B208" s="4"/>
      <c r="C208" s="5"/>
      <c r="D208" s="17"/>
      <c r="E208" s="17"/>
      <c r="F208" s="17"/>
      <c r="G208" s="232"/>
      <c r="H208" s="223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2"/>
      <c r="U208" s="222"/>
      <c r="V208" s="221"/>
      <c r="W208" s="221"/>
      <c r="X208" s="221"/>
      <c r="Y208" s="6"/>
      <c r="Z208" s="224"/>
      <c r="AA208" s="7"/>
      <c r="AB208" s="7"/>
      <c r="AC208" s="8"/>
      <c r="AD208" s="10"/>
      <c r="AE208" s="189"/>
      <c r="AF208" s="105"/>
      <c r="AG208" s="176"/>
      <c r="AH208" s="176"/>
      <c r="AI208" s="176"/>
      <c r="AJ208" s="176"/>
      <c r="AK208" s="176"/>
      <c r="AL208" s="179"/>
      <c r="AW208" s="180"/>
      <c r="AX208" s="181"/>
      <c r="BI208" s="182"/>
    </row>
    <row r="209" spans="1:61" hidden="1">
      <c r="A209" s="3"/>
      <c r="B209" s="4"/>
      <c r="C209" s="5"/>
      <c r="D209" s="17"/>
      <c r="E209" s="17"/>
      <c r="F209" s="17"/>
      <c r="G209" s="232"/>
      <c r="H209" s="223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2"/>
      <c r="U209" s="222"/>
      <c r="V209" s="221"/>
      <c r="W209" s="221"/>
      <c r="X209" s="221"/>
      <c r="Y209" s="6"/>
      <c r="Z209" s="224"/>
      <c r="AA209" s="7"/>
      <c r="AB209" s="7"/>
      <c r="AC209" s="8"/>
      <c r="AD209" s="10"/>
      <c r="AE209" s="189"/>
      <c r="AF209" s="105"/>
      <c r="AG209" s="176"/>
      <c r="AH209" s="176"/>
      <c r="AI209" s="176"/>
      <c r="AJ209" s="176"/>
      <c r="AK209" s="176"/>
      <c r="AL209" s="179"/>
      <c r="AW209" s="180"/>
      <c r="AX209" s="181"/>
      <c r="BI209" s="182"/>
    </row>
    <row r="210" spans="1:61" hidden="1">
      <c r="A210" s="3"/>
      <c r="B210" s="4"/>
      <c r="C210" s="5"/>
      <c r="D210" s="17"/>
      <c r="E210" s="17"/>
      <c r="F210" s="17"/>
      <c r="G210" s="232"/>
      <c r="H210" s="223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2"/>
      <c r="U210" s="222"/>
      <c r="V210" s="221"/>
      <c r="W210" s="221"/>
      <c r="X210" s="221"/>
      <c r="Y210" s="6"/>
      <c r="Z210" s="224"/>
      <c r="AA210" s="7"/>
      <c r="AB210" s="7"/>
      <c r="AC210" s="8"/>
      <c r="AD210" s="10"/>
      <c r="AE210" s="189"/>
      <c r="AF210" s="105"/>
      <c r="AG210" s="176"/>
      <c r="AH210" s="176"/>
      <c r="AI210" s="176"/>
      <c r="AJ210" s="176"/>
      <c r="AK210" s="176"/>
      <c r="AL210" s="179"/>
      <c r="AW210" s="180"/>
      <c r="AX210" s="181"/>
      <c r="BI210" s="182"/>
    </row>
    <row r="211" spans="1:61" hidden="1">
      <c r="A211" s="3"/>
      <c r="B211" s="4"/>
      <c r="C211" s="5"/>
      <c r="D211" s="17"/>
      <c r="E211" s="17"/>
      <c r="F211" s="17"/>
      <c r="G211" s="232"/>
      <c r="H211" s="223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2"/>
      <c r="U211" s="222"/>
      <c r="V211" s="221"/>
      <c r="W211" s="221"/>
      <c r="X211" s="221"/>
      <c r="Y211" s="6"/>
      <c r="Z211" s="224"/>
      <c r="AA211" s="7"/>
      <c r="AB211" s="7"/>
      <c r="AC211" s="8"/>
      <c r="AD211" s="10"/>
      <c r="AE211" s="189"/>
      <c r="AF211" s="105"/>
      <c r="AG211" s="176"/>
      <c r="AH211" s="176"/>
      <c r="AI211" s="176"/>
      <c r="AJ211" s="176"/>
      <c r="AK211" s="176"/>
      <c r="AL211" s="179"/>
      <c r="AW211" s="180"/>
      <c r="AX211" s="181"/>
      <c r="BI211" s="182"/>
    </row>
    <row r="212" spans="1:61" hidden="1">
      <c r="A212" s="3"/>
      <c r="B212" s="4"/>
      <c r="C212" s="5"/>
      <c r="D212" s="17"/>
      <c r="E212" s="17"/>
      <c r="F212" s="17"/>
      <c r="G212" s="232"/>
      <c r="H212" s="223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2"/>
      <c r="U212" s="222"/>
      <c r="V212" s="221"/>
      <c r="W212" s="221"/>
      <c r="X212" s="221"/>
      <c r="Y212" s="6"/>
      <c r="Z212" s="224"/>
      <c r="AA212" s="7"/>
      <c r="AB212" s="7"/>
      <c r="AC212" s="8"/>
      <c r="AD212" s="10"/>
      <c r="AE212" s="189"/>
      <c r="AF212" s="105"/>
      <c r="AG212" s="176"/>
      <c r="AH212" s="176"/>
      <c r="AI212" s="176"/>
      <c r="AJ212" s="176"/>
      <c r="AK212" s="176"/>
      <c r="AL212" s="179"/>
      <c r="AW212" s="180"/>
      <c r="AX212" s="181"/>
      <c r="BI212" s="182"/>
    </row>
    <row r="213" spans="1:61" hidden="1">
      <c r="A213" s="3"/>
      <c r="B213" s="4"/>
      <c r="C213" s="5"/>
      <c r="D213" s="17"/>
      <c r="E213" s="17"/>
      <c r="F213" s="17"/>
      <c r="G213" s="232"/>
      <c r="H213" s="223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2"/>
      <c r="U213" s="222"/>
      <c r="V213" s="221"/>
      <c r="W213" s="221"/>
      <c r="X213" s="221"/>
      <c r="Y213" s="6"/>
      <c r="Z213" s="224"/>
      <c r="AA213" s="7"/>
      <c r="AB213" s="7"/>
      <c r="AC213" s="8"/>
      <c r="AD213" s="10"/>
      <c r="AE213" s="189"/>
      <c r="AF213" s="105"/>
      <c r="AG213" s="176"/>
      <c r="AH213" s="176"/>
      <c r="AI213" s="176"/>
      <c r="AJ213" s="176"/>
      <c r="AK213" s="176"/>
      <c r="AL213" s="179"/>
      <c r="AW213" s="180"/>
      <c r="AX213" s="181"/>
      <c r="BI213" s="182"/>
    </row>
    <row r="214" spans="1:61" hidden="1">
      <c r="A214" s="3"/>
      <c r="B214" s="4"/>
      <c r="C214" s="5"/>
      <c r="D214" s="17"/>
      <c r="E214" s="17"/>
      <c r="F214" s="17"/>
      <c r="G214" s="232"/>
      <c r="H214" s="223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2"/>
      <c r="U214" s="222"/>
      <c r="V214" s="221"/>
      <c r="W214" s="221"/>
      <c r="X214" s="221"/>
      <c r="Y214" s="6"/>
      <c r="Z214" s="224"/>
      <c r="AA214" s="7"/>
      <c r="AB214" s="7"/>
      <c r="AC214" s="8"/>
      <c r="AD214" s="10"/>
      <c r="AE214" s="189"/>
      <c r="AF214" s="105"/>
      <c r="AG214" s="176"/>
      <c r="AH214" s="176"/>
      <c r="AI214" s="176"/>
      <c r="AJ214" s="176"/>
      <c r="AK214" s="176"/>
      <c r="AL214" s="179"/>
      <c r="AW214" s="180"/>
      <c r="AX214" s="181"/>
      <c r="BI214" s="182"/>
    </row>
    <row r="215" spans="1:61" hidden="1">
      <c r="A215" s="3"/>
      <c r="B215" s="4"/>
      <c r="C215" s="5"/>
      <c r="D215" s="17"/>
      <c r="E215" s="17"/>
      <c r="F215" s="17"/>
      <c r="G215" s="232"/>
      <c r="H215" s="223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2"/>
      <c r="U215" s="222"/>
      <c r="V215" s="221"/>
      <c r="W215" s="221"/>
      <c r="X215" s="221"/>
      <c r="Y215" s="6"/>
      <c r="Z215" s="224"/>
      <c r="AA215" s="7"/>
      <c r="AB215" s="7"/>
      <c r="AC215" s="8"/>
      <c r="AD215" s="10"/>
      <c r="AE215" s="189"/>
      <c r="AF215" s="105"/>
      <c r="AG215" s="176"/>
      <c r="AH215" s="176"/>
      <c r="AI215" s="176"/>
      <c r="AJ215" s="176"/>
      <c r="AK215" s="176"/>
      <c r="AL215" s="179"/>
      <c r="AW215" s="180"/>
      <c r="AX215" s="181"/>
      <c r="BI215" s="182"/>
    </row>
    <row r="216" spans="1:61" hidden="1">
      <c r="A216" s="3"/>
      <c r="B216" s="4"/>
      <c r="C216" s="5"/>
      <c r="D216" s="17"/>
      <c r="E216" s="17"/>
      <c r="F216" s="17"/>
      <c r="G216" s="232"/>
      <c r="H216" s="223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2"/>
      <c r="U216" s="222"/>
      <c r="V216" s="221"/>
      <c r="W216" s="221"/>
      <c r="X216" s="221"/>
      <c r="Y216" s="6"/>
      <c r="Z216" s="224"/>
      <c r="AA216" s="7"/>
      <c r="AB216" s="7"/>
      <c r="AC216" s="8"/>
      <c r="AD216" s="10"/>
      <c r="AE216" s="189"/>
      <c r="AF216" s="105"/>
      <c r="AG216" s="176"/>
      <c r="AH216" s="176"/>
      <c r="AI216" s="176"/>
      <c r="AJ216" s="176"/>
      <c r="AK216" s="176"/>
      <c r="AL216" s="179"/>
      <c r="AW216" s="180"/>
      <c r="AX216" s="181"/>
      <c r="BI216" s="182"/>
    </row>
    <row r="217" spans="1:61" hidden="1">
      <c r="A217" s="3"/>
      <c r="B217" s="4"/>
      <c r="C217" s="5"/>
      <c r="D217" s="17"/>
      <c r="E217" s="17"/>
      <c r="F217" s="17"/>
      <c r="G217" s="232"/>
      <c r="H217" s="223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2"/>
      <c r="U217" s="222"/>
      <c r="V217" s="221"/>
      <c r="W217" s="221"/>
      <c r="X217" s="221"/>
      <c r="Y217" s="6"/>
      <c r="Z217" s="224"/>
      <c r="AA217" s="7"/>
      <c r="AB217" s="7"/>
      <c r="AC217" s="8"/>
      <c r="AD217" s="10"/>
      <c r="AE217" s="189"/>
      <c r="AF217" s="105"/>
      <c r="AG217" s="176"/>
      <c r="AH217" s="176"/>
      <c r="AI217" s="176"/>
      <c r="AJ217" s="176"/>
      <c r="AK217" s="176"/>
      <c r="AL217" s="179"/>
      <c r="AW217" s="180"/>
      <c r="AX217" s="181"/>
      <c r="BI217" s="182"/>
    </row>
    <row r="218" spans="1:61" hidden="1">
      <c r="A218" s="3"/>
      <c r="B218" s="4"/>
      <c r="C218" s="5"/>
      <c r="D218" s="17"/>
      <c r="E218" s="17"/>
      <c r="F218" s="17"/>
      <c r="G218" s="232"/>
      <c r="H218" s="223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2"/>
      <c r="U218" s="222"/>
      <c r="V218" s="221"/>
      <c r="W218" s="221"/>
      <c r="X218" s="221"/>
      <c r="Y218" s="6"/>
      <c r="Z218" s="224"/>
      <c r="AA218" s="7"/>
      <c r="AB218" s="7"/>
      <c r="AC218" s="8"/>
      <c r="AD218" s="10"/>
      <c r="AE218" s="189"/>
      <c r="AF218" s="105"/>
      <c r="AG218" s="176"/>
      <c r="AH218" s="176"/>
      <c r="AI218" s="176"/>
      <c r="AJ218" s="176"/>
      <c r="AK218" s="176"/>
      <c r="AL218" s="179"/>
      <c r="AW218" s="180"/>
      <c r="AX218" s="181"/>
      <c r="BI218" s="182"/>
    </row>
    <row r="219" spans="1:61" hidden="1">
      <c r="A219" s="3"/>
      <c r="B219" s="4"/>
      <c r="C219" s="5"/>
      <c r="D219" s="17"/>
      <c r="E219" s="17"/>
      <c r="F219" s="17"/>
      <c r="G219" s="232"/>
      <c r="H219" s="223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2"/>
      <c r="U219" s="222"/>
      <c r="V219" s="221"/>
      <c r="W219" s="221"/>
      <c r="X219" s="221"/>
      <c r="Y219" s="6"/>
      <c r="Z219" s="224"/>
      <c r="AA219" s="7"/>
      <c r="AB219" s="7"/>
      <c r="AC219" s="8"/>
      <c r="AD219" s="10"/>
      <c r="AE219" s="189"/>
      <c r="AF219" s="105"/>
      <c r="AG219" s="176"/>
      <c r="AH219" s="176"/>
      <c r="AI219" s="176"/>
      <c r="AJ219" s="176"/>
      <c r="AK219" s="176"/>
      <c r="AL219" s="179"/>
      <c r="AW219" s="180"/>
      <c r="AX219" s="181"/>
      <c r="BI219" s="182"/>
    </row>
    <row r="220" spans="1:61" hidden="1">
      <c r="A220" s="3"/>
      <c r="B220" s="4"/>
      <c r="C220" s="5"/>
      <c r="D220" s="17"/>
      <c r="E220" s="17"/>
      <c r="F220" s="17"/>
      <c r="G220" s="232"/>
      <c r="H220" s="223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2"/>
      <c r="U220" s="222"/>
      <c r="V220" s="221"/>
      <c r="W220" s="221"/>
      <c r="X220" s="221"/>
      <c r="Y220" s="6"/>
      <c r="Z220" s="224"/>
      <c r="AA220" s="7"/>
      <c r="AB220" s="7"/>
      <c r="AC220" s="8"/>
      <c r="AD220" s="10"/>
      <c r="AE220" s="189"/>
      <c r="AF220" s="105"/>
      <c r="AG220" s="176"/>
      <c r="AH220" s="176"/>
      <c r="AI220" s="176"/>
      <c r="AJ220" s="176"/>
      <c r="AK220" s="176"/>
      <c r="AL220" s="179"/>
      <c r="AW220" s="180"/>
      <c r="AX220" s="181"/>
      <c r="BI220" s="182"/>
    </row>
    <row r="221" spans="1:61" hidden="1">
      <c r="A221" s="3"/>
      <c r="B221" s="4"/>
      <c r="C221" s="5"/>
      <c r="D221" s="17"/>
      <c r="E221" s="17"/>
      <c r="F221" s="17"/>
      <c r="G221" s="232"/>
      <c r="H221" s="223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2"/>
      <c r="U221" s="222"/>
      <c r="V221" s="221"/>
      <c r="W221" s="221"/>
      <c r="X221" s="221"/>
      <c r="Y221" s="6"/>
      <c r="Z221" s="224"/>
      <c r="AA221" s="7"/>
      <c r="AB221" s="7"/>
      <c r="AC221" s="8"/>
      <c r="AD221" s="10"/>
      <c r="AE221" s="189"/>
      <c r="AF221" s="105"/>
      <c r="AG221" s="176"/>
      <c r="AH221" s="176"/>
      <c r="AI221" s="176"/>
      <c r="AJ221" s="176"/>
      <c r="AK221" s="176"/>
      <c r="AL221" s="179"/>
      <c r="AW221" s="180"/>
      <c r="AX221" s="181"/>
      <c r="BI221" s="182"/>
    </row>
    <row r="222" spans="1:61" hidden="1">
      <c r="A222" s="3"/>
      <c r="B222" s="4"/>
      <c r="C222" s="5"/>
      <c r="D222" s="17"/>
      <c r="E222" s="17"/>
      <c r="F222" s="17"/>
      <c r="G222" s="232"/>
      <c r="H222" s="223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2"/>
      <c r="U222" s="222"/>
      <c r="V222" s="221"/>
      <c r="W222" s="221"/>
      <c r="X222" s="221"/>
      <c r="Y222" s="6"/>
      <c r="Z222" s="224"/>
      <c r="AA222" s="7"/>
      <c r="AB222" s="7"/>
      <c r="AC222" s="8"/>
      <c r="AD222" s="10"/>
      <c r="AE222" s="189"/>
      <c r="AF222" s="105"/>
      <c r="AG222" s="176"/>
      <c r="AH222" s="176"/>
      <c r="AI222" s="176"/>
      <c r="AJ222" s="176"/>
      <c r="AK222" s="176"/>
      <c r="AL222" s="179"/>
      <c r="AW222" s="180"/>
      <c r="AX222" s="181"/>
      <c r="BI222" s="182"/>
    </row>
    <row r="223" spans="1:61" hidden="1">
      <c r="A223" s="3"/>
      <c r="B223" s="4"/>
      <c r="C223" s="5"/>
      <c r="D223" s="17"/>
      <c r="E223" s="17"/>
      <c r="F223" s="17"/>
      <c r="G223" s="232"/>
      <c r="H223" s="223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2"/>
      <c r="U223" s="222"/>
      <c r="V223" s="221"/>
      <c r="W223" s="221"/>
      <c r="X223" s="221"/>
      <c r="Y223" s="6"/>
      <c r="Z223" s="224"/>
      <c r="AA223" s="7"/>
      <c r="AB223" s="7"/>
      <c r="AC223" s="8"/>
      <c r="AD223" s="10"/>
      <c r="AE223" s="189"/>
      <c r="AF223" s="105"/>
      <c r="AG223" s="176"/>
      <c r="AH223" s="176"/>
      <c r="AI223" s="176"/>
      <c r="AJ223" s="176"/>
      <c r="AK223" s="176"/>
      <c r="AL223" s="179"/>
      <c r="AW223" s="180"/>
      <c r="AX223" s="181"/>
      <c r="BI223" s="182"/>
    </row>
    <row r="224" spans="1:61" hidden="1">
      <c r="A224" s="3"/>
      <c r="B224" s="4"/>
      <c r="C224" s="5"/>
      <c r="D224" s="17"/>
      <c r="E224" s="17"/>
      <c r="F224" s="17"/>
      <c r="G224" s="232"/>
      <c r="H224" s="223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2"/>
      <c r="U224" s="222"/>
      <c r="V224" s="221"/>
      <c r="W224" s="221"/>
      <c r="X224" s="221"/>
      <c r="Y224" s="6"/>
      <c r="Z224" s="224"/>
      <c r="AA224" s="7"/>
      <c r="AB224" s="7"/>
      <c r="AC224" s="8"/>
      <c r="AD224" s="10"/>
      <c r="AE224" s="189"/>
      <c r="AF224" s="105"/>
      <c r="AG224" s="176"/>
      <c r="AH224" s="176"/>
      <c r="AI224" s="176"/>
      <c r="AJ224" s="176"/>
      <c r="AK224" s="176"/>
      <c r="AL224" s="179"/>
      <c r="AW224" s="180"/>
      <c r="AX224" s="181"/>
      <c r="BI224" s="182"/>
    </row>
    <row r="225" spans="1:61" hidden="1">
      <c r="A225" s="3"/>
      <c r="B225" s="4"/>
      <c r="C225" s="5"/>
      <c r="D225" s="17"/>
      <c r="E225" s="17"/>
      <c r="F225" s="17"/>
      <c r="G225" s="232"/>
      <c r="H225" s="223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2"/>
      <c r="U225" s="222"/>
      <c r="V225" s="221"/>
      <c r="W225" s="221"/>
      <c r="X225" s="221"/>
      <c r="Y225" s="6"/>
      <c r="Z225" s="224"/>
      <c r="AA225" s="7"/>
      <c r="AB225" s="7"/>
      <c r="AC225" s="8"/>
      <c r="AD225" s="10"/>
      <c r="AE225" s="189"/>
      <c r="AF225" s="105"/>
      <c r="AG225" s="176"/>
      <c r="AH225" s="176"/>
      <c r="AI225" s="176"/>
      <c r="AJ225" s="176"/>
      <c r="AK225" s="176"/>
      <c r="AL225" s="179"/>
      <c r="AW225" s="180"/>
      <c r="AX225" s="181"/>
      <c r="BI225" s="182"/>
    </row>
    <row r="226" spans="1:61" hidden="1">
      <c r="A226" s="3"/>
      <c r="B226" s="4"/>
      <c r="C226" s="5"/>
      <c r="D226" s="17"/>
      <c r="E226" s="17"/>
      <c r="F226" s="17"/>
      <c r="G226" s="232"/>
      <c r="H226" s="223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2"/>
      <c r="U226" s="222"/>
      <c r="V226" s="221"/>
      <c r="W226" s="221"/>
      <c r="X226" s="221"/>
      <c r="Y226" s="6"/>
      <c r="Z226" s="224"/>
      <c r="AA226" s="7"/>
      <c r="AB226" s="7"/>
      <c r="AC226" s="8"/>
      <c r="AD226" s="10"/>
      <c r="AE226" s="189"/>
      <c r="AF226" s="105"/>
      <c r="AG226" s="176"/>
      <c r="AH226" s="176"/>
      <c r="AI226" s="176"/>
      <c r="AJ226" s="176"/>
      <c r="AK226" s="176"/>
      <c r="AL226" s="179"/>
      <c r="AW226" s="180"/>
      <c r="AX226" s="181"/>
      <c r="BI226" s="182"/>
    </row>
    <row r="227" spans="1:61" hidden="1">
      <c r="A227" s="3"/>
      <c r="B227" s="4"/>
      <c r="C227" s="5"/>
      <c r="D227" s="17"/>
      <c r="E227" s="17"/>
      <c r="F227" s="17"/>
      <c r="G227" s="232"/>
      <c r="H227" s="223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2"/>
      <c r="U227" s="222"/>
      <c r="V227" s="221"/>
      <c r="W227" s="221"/>
      <c r="X227" s="221"/>
      <c r="Y227" s="6"/>
      <c r="Z227" s="224"/>
      <c r="AA227" s="7"/>
      <c r="AB227" s="7"/>
      <c r="AC227" s="8"/>
      <c r="AD227" s="10"/>
      <c r="AE227" s="189"/>
      <c r="AF227" s="105"/>
      <c r="AG227" s="176"/>
      <c r="AH227" s="176"/>
      <c r="AI227" s="176"/>
      <c r="AJ227" s="176"/>
      <c r="AK227" s="176"/>
      <c r="AL227" s="179"/>
      <c r="AW227" s="180"/>
      <c r="AX227" s="181"/>
      <c r="BI227" s="182"/>
    </row>
    <row r="228" spans="1:61" hidden="1">
      <c r="A228" s="3"/>
      <c r="B228" s="4"/>
      <c r="C228" s="5"/>
      <c r="D228" s="17"/>
      <c r="E228" s="17"/>
      <c r="F228" s="17"/>
      <c r="G228" s="232"/>
      <c r="H228" s="223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2"/>
      <c r="U228" s="222"/>
      <c r="V228" s="221"/>
      <c r="W228" s="221"/>
      <c r="X228" s="221"/>
      <c r="Y228" s="6"/>
      <c r="Z228" s="224"/>
      <c r="AA228" s="7"/>
      <c r="AB228" s="7"/>
      <c r="AC228" s="8"/>
      <c r="AD228" s="10"/>
      <c r="AE228" s="189"/>
      <c r="AF228" s="105"/>
      <c r="AG228" s="176"/>
      <c r="AH228" s="176"/>
      <c r="AI228" s="176"/>
      <c r="AJ228" s="176"/>
      <c r="AK228" s="176"/>
      <c r="AL228" s="179"/>
      <c r="AW228" s="180"/>
      <c r="AX228" s="181"/>
      <c r="BI228" s="182"/>
    </row>
    <row r="229" spans="1:61" hidden="1">
      <c r="A229" s="3"/>
      <c r="B229" s="4"/>
      <c r="C229" s="5"/>
      <c r="D229" s="17"/>
      <c r="E229" s="17"/>
      <c r="F229" s="17"/>
      <c r="G229" s="232"/>
      <c r="H229" s="223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2"/>
      <c r="U229" s="222"/>
      <c r="V229" s="221"/>
      <c r="W229" s="221"/>
      <c r="X229" s="221"/>
      <c r="Y229" s="6"/>
      <c r="Z229" s="224"/>
      <c r="AA229" s="7"/>
      <c r="AB229" s="7"/>
      <c r="AC229" s="8"/>
      <c r="AD229" s="10"/>
      <c r="AE229" s="189"/>
      <c r="AF229" s="105"/>
      <c r="AG229" s="176"/>
      <c r="AH229" s="176"/>
      <c r="AI229" s="176"/>
      <c r="AJ229" s="176"/>
      <c r="AK229" s="176"/>
      <c r="AL229" s="179"/>
      <c r="AW229" s="180"/>
      <c r="AX229" s="181"/>
      <c r="BI229" s="182"/>
    </row>
    <row r="230" spans="1:61" hidden="1">
      <c r="A230" s="3"/>
      <c r="B230" s="4"/>
      <c r="C230" s="5"/>
      <c r="D230" s="17"/>
      <c r="E230" s="17"/>
      <c r="F230" s="17"/>
      <c r="G230" s="232"/>
      <c r="H230" s="223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2"/>
      <c r="U230" s="222"/>
      <c r="V230" s="221"/>
      <c r="W230" s="221"/>
      <c r="X230" s="221"/>
      <c r="Y230" s="6"/>
      <c r="Z230" s="224"/>
      <c r="AA230" s="7"/>
      <c r="AB230" s="7"/>
      <c r="AC230" s="8"/>
      <c r="AD230" s="10"/>
      <c r="AE230" s="189"/>
      <c r="AF230" s="105"/>
      <c r="AG230" s="176"/>
      <c r="AH230" s="176"/>
      <c r="AI230" s="176"/>
      <c r="AJ230" s="176"/>
      <c r="AK230" s="176"/>
      <c r="AL230" s="179"/>
      <c r="AW230" s="180"/>
      <c r="AX230" s="181"/>
      <c r="BI230" s="182"/>
    </row>
    <row r="231" spans="1:61" hidden="1">
      <c r="A231" s="3"/>
      <c r="B231" s="4"/>
      <c r="C231" s="5"/>
      <c r="D231" s="17"/>
      <c r="E231" s="17"/>
      <c r="F231" s="17"/>
      <c r="G231" s="232"/>
      <c r="H231" s="223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2"/>
      <c r="U231" s="222"/>
      <c r="V231" s="221"/>
      <c r="W231" s="221"/>
      <c r="X231" s="221"/>
      <c r="Y231" s="6"/>
      <c r="Z231" s="224"/>
      <c r="AA231" s="7"/>
      <c r="AB231" s="7"/>
      <c r="AC231" s="8"/>
      <c r="AD231" s="10"/>
      <c r="AE231" s="189"/>
      <c r="AF231" s="105"/>
      <c r="AG231" s="176"/>
      <c r="AH231" s="176"/>
      <c r="AI231" s="176"/>
      <c r="AJ231" s="176"/>
      <c r="AK231" s="176"/>
      <c r="AL231" s="179"/>
      <c r="AW231" s="180"/>
      <c r="AX231" s="181"/>
      <c r="BI231" s="182"/>
    </row>
    <row r="232" spans="1:61" hidden="1">
      <c r="A232" s="3"/>
      <c r="B232" s="4"/>
      <c r="C232" s="5"/>
      <c r="D232" s="17"/>
      <c r="E232" s="17"/>
      <c r="F232" s="17"/>
      <c r="G232" s="232"/>
      <c r="H232" s="223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2"/>
      <c r="U232" s="222"/>
      <c r="V232" s="221"/>
      <c r="W232" s="221"/>
      <c r="X232" s="221"/>
      <c r="Y232" s="6"/>
      <c r="Z232" s="224"/>
      <c r="AA232" s="7"/>
      <c r="AB232" s="7"/>
      <c r="AC232" s="8"/>
      <c r="AD232" s="10"/>
      <c r="AE232" s="189"/>
      <c r="AF232" s="105"/>
      <c r="AG232" s="176"/>
      <c r="AH232" s="176"/>
      <c r="AI232" s="176"/>
      <c r="AJ232" s="176"/>
      <c r="AK232" s="176"/>
      <c r="AL232" s="179"/>
      <c r="AW232" s="180"/>
      <c r="AX232" s="181"/>
      <c r="BI232" s="182"/>
    </row>
    <row r="233" spans="1:61" hidden="1">
      <c r="A233" s="3"/>
      <c r="B233" s="4"/>
      <c r="C233" s="5"/>
      <c r="D233" s="17"/>
      <c r="E233" s="17"/>
      <c r="F233" s="17"/>
      <c r="G233" s="232"/>
      <c r="H233" s="223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2"/>
      <c r="U233" s="222"/>
      <c r="V233" s="221"/>
      <c r="W233" s="221"/>
      <c r="X233" s="221"/>
      <c r="Y233" s="6"/>
      <c r="Z233" s="224"/>
      <c r="AA233" s="7"/>
      <c r="AB233" s="7"/>
      <c r="AC233" s="8"/>
      <c r="AD233" s="10"/>
      <c r="AE233" s="189"/>
      <c r="AF233" s="105"/>
      <c r="AG233" s="176"/>
      <c r="AH233" s="176"/>
      <c r="AI233" s="176"/>
      <c r="AJ233" s="176"/>
      <c r="AK233" s="176"/>
      <c r="AL233" s="179"/>
      <c r="AW233" s="180"/>
      <c r="AX233" s="181"/>
      <c r="BI233" s="182"/>
    </row>
    <row r="234" spans="1:61" hidden="1">
      <c r="A234" s="3"/>
      <c r="B234" s="4"/>
      <c r="C234" s="5"/>
      <c r="D234" s="17"/>
      <c r="E234" s="17"/>
      <c r="F234" s="17"/>
      <c r="G234" s="232"/>
      <c r="H234" s="223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2"/>
      <c r="U234" s="222"/>
      <c r="V234" s="221"/>
      <c r="W234" s="221"/>
      <c r="X234" s="221"/>
      <c r="Y234" s="6"/>
      <c r="Z234" s="224"/>
      <c r="AA234" s="7"/>
      <c r="AB234" s="7"/>
      <c r="AC234" s="8"/>
      <c r="AD234" s="10"/>
      <c r="AE234" s="189"/>
      <c r="AF234" s="105"/>
      <c r="AG234" s="176"/>
      <c r="AH234" s="176"/>
      <c r="AI234" s="176"/>
      <c r="AJ234" s="176"/>
      <c r="AK234" s="176"/>
      <c r="AL234" s="179"/>
      <c r="AW234" s="180"/>
      <c r="AX234" s="181"/>
      <c r="BI234" s="182"/>
    </row>
    <row r="235" spans="1:61" hidden="1">
      <c r="A235" s="3"/>
      <c r="B235" s="4"/>
      <c r="C235" s="5"/>
      <c r="D235" s="17"/>
      <c r="E235" s="17"/>
      <c r="F235" s="17"/>
      <c r="G235" s="232"/>
      <c r="H235" s="223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2"/>
      <c r="U235" s="222"/>
      <c r="V235" s="221"/>
      <c r="W235" s="221"/>
      <c r="X235" s="221"/>
      <c r="Y235" s="6"/>
      <c r="Z235" s="224"/>
      <c r="AA235" s="7"/>
      <c r="AB235" s="7"/>
      <c r="AC235" s="8"/>
      <c r="AD235" s="10"/>
      <c r="AE235" s="189"/>
      <c r="AF235" s="105"/>
      <c r="AG235" s="176"/>
      <c r="AH235" s="176"/>
      <c r="AI235" s="176"/>
      <c r="AJ235" s="176"/>
      <c r="AK235" s="176"/>
      <c r="AL235" s="179"/>
      <c r="AW235" s="180"/>
      <c r="AX235" s="181"/>
      <c r="BI235" s="182"/>
    </row>
    <row r="236" spans="1:61" hidden="1">
      <c r="A236" s="3"/>
      <c r="B236" s="4"/>
      <c r="C236" s="5"/>
      <c r="D236" s="17"/>
      <c r="E236" s="17"/>
      <c r="F236" s="17"/>
      <c r="G236" s="232"/>
      <c r="H236" s="223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2"/>
      <c r="U236" s="222"/>
      <c r="V236" s="221"/>
      <c r="W236" s="221"/>
      <c r="X236" s="221"/>
      <c r="Y236" s="6"/>
      <c r="Z236" s="224"/>
      <c r="AA236" s="7"/>
      <c r="AB236" s="7"/>
      <c r="AC236" s="8"/>
      <c r="AD236" s="10"/>
      <c r="AE236" s="189"/>
      <c r="AF236" s="105"/>
      <c r="AG236" s="176"/>
      <c r="AH236" s="176"/>
      <c r="AI236" s="176"/>
      <c r="AJ236" s="176"/>
      <c r="AK236" s="176"/>
      <c r="AL236" s="179"/>
      <c r="AW236" s="180"/>
      <c r="AX236" s="181"/>
      <c r="BI236" s="182"/>
    </row>
    <row r="237" spans="1:61" hidden="1">
      <c r="A237" s="3"/>
      <c r="B237" s="4"/>
      <c r="C237" s="5"/>
      <c r="D237" s="17"/>
      <c r="E237" s="17"/>
      <c r="F237" s="17"/>
      <c r="G237" s="232"/>
      <c r="H237" s="223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2"/>
      <c r="U237" s="222"/>
      <c r="V237" s="221"/>
      <c r="W237" s="221"/>
      <c r="X237" s="221"/>
      <c r="Y237" s="6"/>
      <c r="Z237" s="224"/>
      <c r="AA237" s="7"/>
      <c r="AB237" s="7"/>
      <c r="AC237" s="8"/>
      <c r="AD237" s="10"/>
      <c r="AE237" s="189"/>
      <c r="AF237" s="105"/>
      <c r="AG237" s="176"/>
      <c r="AH237" s="176"/>
      <c r="AI237" s="176"/>
      <c r="AJ237" s="176"/>
      <c r="AK237" s="176"/>
      <c r="AL237" s="179"/>
      <c r="AW237" s="180"/>
      <c r="AX237" s="181"/>
      <c r="BI237" s="182"/>
    </row>
    <row r="238" spans="1:61" hidden="1">
      <c r="A238" s="3"/>
      <c r="B238" s="4"/>
      <c r="C238" s="5"/>
      <c r="D238" s="17"/>
      <c r="E238" s="17"/>
      <c r="F238" s="17"/>
      <c r="G238" s="232"/>
      <c r="H238" s="223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2"/>
      <c r="U238" s="222"/>
      <c r="V238" s="221"/>
      <c r="W238" s="221"/>
      <c r="X238" s="221"/>
      <c r="Y238" s="6"/>
      <c r="Z238" s="224"/>
      <c r="AA238" s="7"/>
      <c r="AB238" s="7"/>
      <c r="AC238" s="8"/>
      <c r="AD238" s="10"/>
      <c r="AE238" s="189"/>
      <c r="AF238" s="105"/>
      <c r="AG238" s="176"/>
      <c r="AH238" s="176"/>
      <c r="AI238" s="176"/>
      <c r="AJ238" s="176"/>
      <c r="AK238" s="176"/>
      <c r="AL238" s="179"/>
      <c r="AW238" s="180"/>
      <c r="AX238" s="181"/>
      <c r="BI238" s="182"/>
    </row>
    <row r="239" spans="1:61" hidden="1">
      <c r="A239" s="3"/>
      <c r="B239" s="4"/>
      <c r="C239" s="5"/>
      <c r="D239" s="17"/>
      <c r="E239" s="17"/>
      <c r="F239" s="17"/>
      <c r="G239" s="232"/>
      <c r="H239" s="223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2"/>
      <c r="U239" s="222"/>
      <c r="V239" s="221"/>
      <c r="W239" s="221"/>
      <c r="X239" s="221"/>
      <c r="Y239" s="6"/>
      <c r="Z239" s="224"/>
      <c r="AA239" s="7"/>
      <c r="AB239" s="7"/>
      <c r="AC239" s="8"/>
      <c r="AD239" s="10"/>
      <c r="AE239" s="189"/>
      <c r="AF239" s="105"/>
      <c r="AG239" s="176"/>
      <c r="AH239" s="176"/>
      <c r="AI239" s="176"/>
      <c r="AJ239" s="176"/>
      <c r="AK239" s="176"/>
      <c r="AL239" s="179"/>
      <c r="AW239" s="180"/>
      <c r="AX239" s="181"/>
      <c r="BI239" s="182"/>
    </row>
    <row r="240" spans="1:61" hidden="1">
      <c r="A240" s="3"/>
      <c r="B240" s="4"/>
      <c r="C240" s="5"/>
      <c r="D240" s="17"/>
      <c r="E240" s="17"/>
      <c r="F240" s="17"/>
      <c r="G240" s="232"/>
      <c r="H240" s="223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2"/>
      <c r="U240" s="222"/>
      <c r="V240" s="221"/>
      <c r="W240" s="221"/>
      <c r="X240" s="221"/>
      <c r="Y240" s="6"/>
      <c r="Z240" s="224"/>
      <c r="AA240" s="7"/>
      <c r="AB240" s="7"/>
      <c r="AC240" s="8"/>
      <c r="AD240" s="10"/>
      <c r="AE240" s="189"/>
      <c r="AF240" s="105"/>
      <c r="AG240" s="176"/>
      <c r="AH240" s="176"/>
      <c r="AI240" s="176"/>
      <c r="AJ240" s="176"/>
      <c r="AK240" s="176"/>
      <c r="AL240" s="179"/>
      <c r="AW240" s="180"/>
      <c r="AX240" s="181"/>
      <c r="BI240" s="182"/>
    </row>
    <row r="241" spans="1:61" hidden="1">
      <c r="A241" s="3"/>
      <c r="B241" s="4"/>
      <c r="C241" s="5"/>
      <c r="D241" s="17"/>
      <c r="E241" s="17"/>
      <c r="F241" s="17"/>
      <c r="G241" s="232"/>
      <c r="H241" s="223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2"/>
      <c r="U241" s="222"/>
      <c r="V241" s="221"/>
      <c r="W241" s="221"/>
      <c r="X241" s="221"/>
      <c r="Y241" s="6"/>
      <c r="Z241" s="224"/>
      <c r="AA241" s="7"/>
      <c r="AB241" s="7"/>
      <c r="AC241" s="8"/>
      <c r="AD241" s="10"/>
      <c r="AE241" s="189"/>
      <c r="AF241" s="105"/>
      <c r="AG241" s="176"/>
      <c r="AH241" s="176"/>
      <c r="AI241" s="176"/>
      <c r="AJ241" s="176"/>
      <c r="AK241" s="176"/>
      <c r="AL241" s="179"/>
      <c r="AW241" s="180"/>
      <c r="AX241" s="181"/>
      <c r="BI241" s="182"/>
    </row>
    <row r="242" spans="1:61" hidden="1">
      <c r="A242" s="3"/>
      <c r="B242" s="4"/>
      <c r="C242" s="5"/>
      <c r="D242" s="17"/>
      <c r="E242" s="17"/>
      <c r="F242" s="17"/>
      <c r="G242" s="232"/>
      <c r="H242" s="223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2"/>
      <c r="U242" s="222"/>
      <c r="V242" s="221"/>
      <c r="W242" s="221"/>
      <c r="X242" s="221"/>
      <c r="Y242" s="6"/>
      <c r="Z242" s="224"/>
      <c r="AA242" s="7"/>
      <c r="AB242" s="7"/>
      <c r="AC242" s="8"/>
      <c r="AD242" s="10"/>
      <c r="AE242" s="189"/>
      <c r="AF242" s="105"/>
      <c r="AG242" s="176"/>
      <c r="AH242" s="176"/>
      <c r="AI242" s="176"/>
      <c r="AJ242" s="176"/>
      <c r="AK242" s="176"/>
      <c r="AL242" s="179"/>
      <c r="AW242" s="180"/>
      <c r="AX242" s="181"/>
      <c r="BI242" s="182"/>
    </row>
    <row r="243" spans="1:61" hidden="1">
      <c r="A243" s="3"/>
      <c r="B243" s="4"/>
      <c r="C243" s="5"/>
      <c r="D243" s="17"/>
      <c r="E243" s="17"/>
      <c r="F243" s="17"/>
      <c r="G243" s="232"/>
      <c r="H243" s="223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2"/>
      <c r="U243" s="222"/>
      <c r="V243" s="221"/>
      <c r="W243" s="221"/>
      <c r="X243" s="221"/>
      <c r="Y243" s="6"/>
      <c r="Z243" s="224"/>
      <c r="AA243" s="7"/>
      <c r="AB243" s="7"/>
      <c r="AC243" s="8"/>
      <c r="AD243" s="10"/>
      <c r="AE243" s="189"/>
      <c r="AF243" s="105"/>
      <c r="AG243" s="176"/>
      <c r="AH243" s="176"/>
      <c r="AI243" s="176"/>
      <c r="AJ243" s="176"/>
      <c r="AK243" s="176"/>
      <c r="AL243" s="179"/>
      <c r="AW243" s="180"/>
      <c r="AX243" s="181"/>
      <c r="BI243" s="182"/>
    </row>
    <row r="244" spans="1:61" hidden="1">
      <c r="A244" s="3"/>
      <c r="B244" s="4"/>
      <c r="C244" s="5"/>
      <c r="D244" s="17"/>
      <c r="E244" s="17"/>
      <c r="F244" s="17"/>
      <c r="G244" s="232"/>
      <c r="H244" s="223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2"/>
      <c r="U244" s="222"/>
      <c r="V244" s="221"/>
      <c r="W244" s="221"/>
      <c r="X244" s="221"/>
      <c r="Y244" s="6"/>
      <c r="Z244" s="224"/>
      <c r="AA244" s="7"/>
      <c r="AB244" s="7"/>
      <c r="AC244" s="8"/>
      <c r="AD244" s="10"/>
      <c r="AE244" s="189"/>
      <c r="AF244" s="105"/>
      <c r="AG244" s="176"/>
      <c r="AH244" s="176"/>
      <c r="AI244" s="176"/>
      <c r="AJ244" s="176"/>
      <c r="AK244" s="176"/>
      <c r="AL244" s="179"/>
      <c r="AW244" s="180"/>
      <c r="AX244" s="181"/>
      <c r="BI244" s="182"/>
    </row>
    <row r="245" spans="1:61" hidden="1">
      <c r="A245" s="3"/>
      <c r="B245" s="4"/>
      <c r="C245" s="5"/>
      <c r="D245" s="17"/>
      <c r="E245" s="17"/>
      <c r="F245" s="17"/>
      <c r="G245" s="232"/>
      <c r="H245" s="223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2"/>
      <c r="U245" s="222"/>
      <c r="V245" s="221"/>
      <c r="W245" s="221"/>
      <c r="X245" s="221"/>
      <c r="Y245" s="6"/>
      <c r="Z245" s="224"/>
      <c r="AA245" s="7"/>
      <c r="AB245" s="7"/>
      <c r="AC245" s="8"/>
      <c r="AD245" s="10"/>
      <c r="AE245" s="189"/>
      <c r="AF245" s="105"/>
      <c r="AG245" s="176"/>
      <c r="AH245" s="176"/>
      <c r="AI245" s="176"/>
      <c r="AJ245" s="176"/>
      <c r="AK245" s="176"/>
      <c r="AL245" s="179"/>
      <c r="AW245" s="180"/>
      <c r="AX245" s="181"/>
      <c r="BI245" s="182"/>
    </row>
    <row r="246" spans="1:61" hidden="1">
      <c r="A246" s="3"/>
      <c r="B246" s="4"/>
      <c r="C246" s="5"/>
      <c r="D246" s="17"/>
      <c r="E246" s="17"/>
      <c r="F246" s="17"/>
      <c r="G246" s="232"/>
      <c r="H246" s="223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2"/>
      <c r="U246" s="222"/>
      <c r="V246" s="221"/>
      <c r="W246" s="221"/>
      <c r="X246" s="221"/>
      <c r="Y246" s="6"/>
      <c r="Z246" s="224"/>
      <c r="AA246" s="7"/>
      <c r="AB246" s="7"/>
      <c r="AC246" s="8"/>
      <c r="AD246" s="10"/>
      <c r="AE246" s="189"/>
      <c r="AF246" s="105"/>
      <c r="AG246" s="176"/>
      <c r="AH246" s="176"/>
      <c r="AI246" s="176"/>
      <c r="AJ246" s="176"/>
      <c r="AK246" s="176"/>
      <c r="AL246" s="179"/>
      <c r="AW246" s="180"/>
      <c r="AX246" s="181"/>
      <c r="BI246" s="182"/>
    </row>
    <row r="247" spans="1:61" hidden="1">
      <c r="A247" s="3"/>
      <c r="B247" s="4"/>
      <c r="C247" s="5"/>
      <c r="D247" s="17"/>
      <c r="E247" s="17"/>
      <c r="F247" s="17"/>
      <c r="G247" s="232"/>
      <c r="H247" s="223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2"/>
      <c r="U247" s="222"/>
      <c r="V247" s="221"/>
      <c r="W247" s="221"/>
      <c r="X247" s="221"/>
      <c r="Y247" s="6"/>
      <c r="Z247" s="224"/>
      <c r="AA247" s="7"/>
      <c r="AB247" s="7"/>
      <c r="AC247" s="8"/>
      <c r="AD247" s="10"/>
      <c r="AE247" s="189"/>
      <c r="AF247" s="105"/>
      <c r="AG247" s="176"/>
      <c r="AH247" s="176"/>
      <c r="AI247" s="176"/>
      <c r="AJ247" s="176"/>
      <c r="AK247" s="176"/>
      <c r="AL247" s="179"/>
      <c r="AW247" s="180"/>
      <c r="AX247" s="181"/>
      <c r="BI247" s="182"/>
    </row>
    <row r="248" spans="1:61" hidden="1">
      <c r="A248" s="3"/>
      <c r="B248" s="4"/>
      <c r="C248" s="5"/>
      <c r="D248" s="17"/>
      <c r="E248" s="17"/>
      <c r="F248" s="17"/>
      <c r="G248" s="232"/>
      <c r="H248" s="223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2"/>
      <c r="U248" s="222"/>
      <c r="V248" s="221"/>
      <c r="W248" s="221"/>
      <c r="X248" s="221"/>
      <c r="Y248" s="6"/>
      <c r="Z248" s="224"/>
      <c r="AA248" s="7"/>
      <c r="AB248" s="7"/>
      <c r="AC248" s="8"/>
      <c r="AD248" s="10"/>
      <c r="AE248" s="189"/>
      <c r="AF248" s="105"/>
      <c r="AG248" s="176"/>
      <c r="AH248" s="176"/>
      <c r="AI248" s="176"/>
      <c r="AJ248" s="176"/>
      <c r="AK248" s="176"/>
      <c r="AL248" s="179"/>
      <c r="AW248" s="180"/>
      <c r="AX248" s="181"/>
      <c r="BI248" s="182"/>
    </row>
    <row r="249" spans="1:61" hidden="1">
      <c r="A249" s="3"/>
      <c r="B249" s="4"/>
      <c r="C249" s="5"/>
      <c r="D249" s="17"/>
      <c r="E249" s="17"/>
      <c r="F249" s="17"/>
      <c r="G249" s="232"/>
      <c r="H249" s="223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2"/>
      <c r="U249" s="222"/>
      <c r="V249" s="221"/>
      <c r="W249" s="221"/>
      <c r="X249" s="221"/>
      <c r="Y249" s="6"/>
      <c r="Z249" s="224"/>
      <c r="AA249" s="7"/>
      <c r="AB249" s="7"/>
      <c r="AC249" s="8"/>
      <c r="AD249" s="10"/>
      <c r="AE249" s="189"/>
      <c r="AF249" s="105"/>
      <c r="AG249" s="176"/>
      <c r="AH249" s="176"/>
      <c r="AI249" s="176"/>
      <c r="AJ249" s="176"/>
      <c r="AK249" s="176"/>
      <c r="AL249" s="179"/>
      <c r="AW249" s="180"/>
      <c r="AX249" s="181"/>
      <c r="BI249" s="182"/>
    </row>
    <row r="250" spans="1:61" hidden="1">
      <c r="A250" s="3"/>
      <c r="B250" s="4"/>
      <c r="C250" s="5"/>
      <c r="D250" s="17"/>
      <c r="E250" s="17"/>
      <c r="F250" s="17"/>
      <c r="G250" s="232"/>
      <c r="H250" s="223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2"/>
      <c r="U250" s="222"/>
      <c r="V250" s="221"/>
      <c r="W250" s="221"/>
      <c r="X250" s="221"/>
      <c r="Y250" s="6"/>
      <c r="Z250" s="224"/>
      <c r="AA250" s="7"/>
      <c r="AB250" s="7"/>
      <c r="AC250" s="8"/>
      <c r="AD250" s="10"/>
      <c r="AE250" s="189"/>
      <c r="AF250" s="105"/>
      <c r="AG250" s="176"/>
      <c r="AH250" s="176"/>
      <c r="AI250" s="176"/>
      <c r="AJ250" s="176"/>
      <c r="AK250" s="176"/>
      <c r="AL250" s="179"/>
      <c r="AW250" s="180"/>
      <c r="AX250" s="181"/>
      <c r="BI250" s="182"/>
    </row>
    <row r="251" spans="1:61" hidden="1">
      <c r="A251" s="3"/>
      <c r="B251" s="4"/>
      <c r="C251" s="5"/>
      <c r="D251" s="17"/>
      <c r="E251" s="17"/>
      <c r="F251" s="17"/>
      <c r="G251" s="232"/>
      <c r="H251" s="223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2"/>
      <c r="U251" s="222"/>
      <c r="V251" s="221"/>
      <c r="W251" s="221"/>
      <c r="X251" s="221"/>
      <c r="Y251" s="6"/>
      <c r="Z251" s="224"/>
      <c r="AA251" s="7"/>
      <c r="AB251" s="7"/>
      <c r="AC251" s="8"/>
      <c r="AD251" s="10"/>
      <c r="AE251" s="189"/>
      <c r="AF251" s="105"/>
      <c r="AG251" s="176"/>
      <c r="AH251" s="176"/>
      <c r="AI251" s="176"/>
      <c r="AJ251" s="176"/>
      <c r="AK251" s="176"/>
      <c r="AL251" s="179"/>
      <c r="AW251" s="180"/>
      <c r="AX251" s="181"/>
      <c r="BI251" s="182"/>
    </row>
    <row r="252" spans="1:61" hidden="1">
      <c r="A252" s="3"/>
      <c r="B252" s="4"/>
      <c r="C252" s="5"/>
      <c r="D252" s="17"/>
      <c r="E252" s="17"/>
      <c r="F252" s="17"/>
      <c r="G252" s="232"/>
      <c r="H252" s="223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2"/>
      <c r="U252" s="222"/>
      <c r="V252" s="221"/>
      <c r="W252" s="221"/>
      <c r="X252" s="221"/>
      <c r="Y252" s="6"/>
      <c r="Z252" s="224"/>
      <c r="AA252" s="7"/>
      <c r="AB252" s="7"/>
      <c r="AC252" s="8"/>
      <c r="AD252" s="10"/>
      <c r="AE252" s="189"/>
      <c r="AF252" s="105"/>
      <c r="AG252" s="176"/>
      <c r="AH252" s="176"/>
      <c r="AI252" s="176"/>
      <c r="AJ252" s="176"/>
      <c r="AK252" s="176"/>
      <c r="AL252" s="179"/>
      <c r="AW252" s="180"/>
      <c r="AX252" s="181"/>
      <c r="BI252" s="182"/>
    </row>
    <row r="253" spans="1:61" hidden="1">
      <c r="A253" s="3"/>
      <c r="B253" s="4"/>
      <c r="C253" s="5"/>
      <c r="D253" s="17"/>
      <c r="E253" s="17"/>
      <c r="F253" s="17"/>
      <c r="G253" s="232"/>
      <c r="H253" s="223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2"/>
      <c r="U253" s="222"/>
      <c r="V253" s="221"/>
      <c r="W253" s="221"/>
      <c r="X253" s="221"/>
      <c r="Y253" s="6"/>
      <c r="Z253" s="224"/>
      <c r="AA253" s="7"/>
      <c r="AB253" s="7"/>
      <c r="AC253" s="8"/>
      <c r="AD253" s="10"/>
      <c r="AE253" s="189"/>
      <c r="AF253" s="105"/>
      <c r="AG253" s="176"/>
      <c r="AH253" s="176"/>
      <c r="AI253" s="176"/>
      <c r="AJ253" s="176"/>
      <c r="AK253" s="176"/>
      <c r="AL253" s="179"/>
      <c r="AW253" s="180"/>
      <c r="AX253" s="181"/>
      <c r="BI253" s="182"/>
    </row>
    <row r="254" spans="1:61" hidden="1">
      <c r="A254" s="3"/>
      <c r="B254" s="4"/>
      <c r="C254" s="5"/>
      <c r="D254" s="17"/>
      <c r="E254" s="17"/>
      <c r="F254" s="17"/>
      <c r="G254" s="232"/>
      <c r="H254" s="223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2"/>
      <c r="U254" s="222"/>
      <c r="V254" s="221"/>
      <c r="W254" s="221"/>
      <c r="X254" s="221"/>
      <c r="Y254" s="6"/>
      <c r="Z254" s="224"/>
      <c r="AA254" s="7"/>
      <c r="AB254" s="7"/>
      <c r="AC254" s="8"/>
      <c r="AD254" s="10"/>
      <c r="AE254" s="189"/>
      <c r="AF254" s="105"/>
      <c r="AG254" s="176"/>
      <c r="AH254" s="176"/>
      <c r="AI254" s="176"/>
      <c r="AJ254" s="176"/>
      <c r="AK254" s="176"/>
      <c r="AL254" s="179"/>
      <c r="AW254" s="180"/>
      <c r="AX254" s="181"/>
      <c r="BI254" s="182"/>
    </row>
    <row r="255" spans="1:61" hidden="1">
      <c r="A255" s="3"/>
      <c r="B255" s="4"/>
      <c r="C255" s="5"/>
      <c r="D255" s="17"/>
      <c r="E255" s="17"/>
      <c r="F255" s="17"/>
      <c r="G255" s="232"/>
      <c r="H255" s="223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2"/>
      <c r="U255" s="222"/>
      <c r="V255" s="221"/>
      <c r="W255" s="221"/>
      <c r="X255" s="221"/>
      <c r="Y255" s="6"/>
      <c r="Z255" s="224"/>
      <c r="AA255" s="7"/>
      <c r="AB255" s="7"/>
      <c r="AC255" s="8"/>
      <c r="AD255" s="10"/>
      <c r="AE255" s="189"/>
      <c r="AF255" s="105"/>
      <c r="AG255" s="176"/>
      <c r="AH255" s="176"/>
      <c r="AI255" s="176"/>
      <c r="AJ255" s="176"/>
      <c r="AK255" s="176"/>
      <c r="AL255" s="179"/>
      <c r="AW255" s="180"/>
      <c r="AX255" s="181"/>
      <c r="BI255" s="182"/>
    </row>
    <row r="256" spans="1:61" hidden="1">
      <c r="A256" s="3"/>
      <c r="B256" s="4"/>
      <c r="C256" s="5"/>
      <c r="D256" s="17"/>
      <c r="E256" s="17"/>
      <c r="F256" s="17"/>
      <c r="G256" s="232"/>
      <c r="H256" s="223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2"/>
      <c r="U256" s="222"/>
      <c r="V256" s="221"/>
      <c r="W256" s="221"/>
      <c r="X256" s="221"/>
      <c r="Y256" s="6"/>
      <c r="Z256" s="224"/>
      <c r="AA256" s="7"/>
      <c r="AB256" s="7"/>
      <c r="AC256" s="8"/>
      <c r="AD256" s="10"/>
      <c r="AE256" s="189"/>
      <c r="AF256" s="105"/>
      <c r="AG256" s="176"/>
      <c r="AH256" s="176"/>
      <c r="AI256" s="176"/>
      <c r="AJ256" s="176"/>
      <c r="AK256" s="176"/>
      <c r="AL256" s="179"/>
      <c r="AW256" s="180"/>
      <c r="AX256" s="181"/>
      <c r="BI256" s="182"/>
    </row>
    <row r="257" spans="1:61" hidden="1">
      <c r="A257" s="3"/>
      <c r="B257" s="4"/>
      <c r="C257" s="5"/>
      <c r="D257" s="17"/>
      <c r="E257" s="17"/>
      <c r="F257" s="17"/>
      <c r="G257" s="232"/>
      <c r="H257" s="223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2"/>
      <c r="U257" s="222"/>
      <c r="V257" s="221"/>
      <c r="W257" s="221"/>
      <c r="X257" s="221"/>
      <c r="Y257" s="6"/>
      <c r="Z257" s="224"/>
      <c r="AA257" s="7"/>
      <c r="AB257" s="7"/>
      <c r="AC257" s="8"/>
      <c r="AD257" s="10"/>
      <c r="AE257" s="189"/>
      <c r="AF257" s="105"/>
      <c r="AG257" s="176"/>
      <c r="AH257" s="176"/>
      <c r="AI257" s="176"/>
      <c r="AJ257" s="176"/>
      <c r="AK257" s="176"/>
      <c r="AL257" s="179"/>
      <c r="AW257" s="180"/>
      <c r="AX257" s="181"/>
      <c r="BI257" s="182"/>
    </row>
    <row r="258" spans="1:61" hidden="1">
      <c r="A258" s="3"/>
      <c r="B258" s="4"/>
      <c r="C258" s="5"/>
      <c r="D258" s="17"/>
      <c r="E258" s="17"/>
      <c r="F258" s="17"/>
      <c r="G258" s="232"/>
      <c r="H258" s="223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2"/>
      <c r="U258" s="222"/>
      <c r="V258" s="221"/>
      <c r="W258" s="221"/>
      <c r="X258" s="221"/>
      <c r="Y258" s="6"/>
      <c r="Z258" s="224"/>
      <c r="AA258" s="7"/>
      <c r="AB258" s="7"/>
      <c r="AC258" s="8"/>
      <c r="AD258" s="10"/>
      <c r="AE258" s="189"/>
      <c r="AF258" s="105"/>
      <c r="AG258" s="176"/>
      <c r="AH258" s="176"/>
      <c r="AI258" s="176"/>
      <c r="AJ258" s="176"/>
      <c r="AK258" s="176"/>
      <c r="AL258" s="179"/>
      <c r="AW258" s="180"/>
      <c r="AX258" s="181"/>
      <c r="BI258" s="182"/>
    </row>
    <row r="259" spans="1:61" hidden="1">
      <c r="A259" s="3"/>
      <c r="B259" s="4"/>
      <c r="C259" s="5"/>
      <c r="D259" s="17"/>
      <c r="E259" s="17"/>
      <c r="F259" s="17"/>
      <c r="G259" s="232"/>
      <c r="H259" s="223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2"/>
      <c r="U259" s="222"/>
      <c r="V259" s="221"/>
      <c r="W259" s="221"/>
      <c r="X259" s="221"/>
      <c r="Y259" s="6"/>
      <c r="Z259" s="224"/>
      <c r="AA259" s="7"/>
      <c r="AB259" s="7"/>
      <c r="AC259" s="8"/>
      <c r="AD259" s="10"/>
      <c r="AE259" s="189"/>
      <c r="AF259" s="105"/>
      <c r="AG259" s="176"/>
      <c r="AH259" s="176"/>
      <c r="AI259" s="176"/>
      <c r="AJ259" s="176"/>
      <c r="AK259" s="176"/>
      <c r="AL259" s="179"/>
      <c r="AW259" s="180"/>
      <c r="AX259" s="181"/>
      <c r="BI259" s="182"/>
    </row>
    <row r="260" spans="1:61" hidden="1">
      <c r="A260" s="3"/>
      <c r="B260" s="4"/>
      <c r="C260" s="5"/>
      <c r="D260" s="17"/>
      <c r="E260" s="17"/>
      <c r="F260" s="17"/>
      <c r="G260" s="232"/>
      <c r="H260" s="223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2"/>
      <c r="U260" s="222"/>
      <c r="V260" s="221"/>
      <c r="W260" s="221"/>
      <c r="X260" s="221"/>
      <c r="Y260" s="6"/>
      <c r="Z260" s="224"/>
      <c r="AA260" s="7"/>
      <c r="AB260" s="7"/>
      <c r="AC260" s="8"/>
      <c r="AD260" s="10"/>
      <c r="AE260" s="189"/>
      <c r="AF260" s="105"/>
      <c r="AG260" s="176"/>
      <c r="AH260" s="176"/>
      <c r="AI260" s="176"/>
      <c r="AJ260" s="176"/>
      <c r="AK260" s="176"/>
      <c r="AL260" s="179"/>
      <c r="AW260" s="180"/>
      <c r="AX260" s="181"/>
      <c r="BI260" s="182"/>
    </row>
    <row r="261" spans="1:61" hidden="1">
      <c r="A261" s="3"/>
      <c r="B261" s="4"/>
      <c r="C261" s="5"/>
      <c r="D261" s="17"/>
      <c r="E261" s="17"/>
      <c r="F261" s="17"/>
      <c r="G261" s="232"/>
      <c r="H261" s="223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2"/>
      <c r="U261" s="222"/>
      <c r="V261" s="221"/>
      <c r="W261" s="221"/>
      <c r="X261" s="221"/>
      <c r="Y261" s="6"/>
      <c r="Z261" s="224"/>
      <c r="AA261" s="7"/>
      <c r="AB261" s="7"/>
      <c r="AC261" s="8"/>
      <c r="AD261" s="10"/>
      <c r="AE261" s="189"/>
      <c r="AF261" s="105"/>
      <c r="AG261" s="176"/>
      <c r="AH261" s="176"/>
      <c r="AI261" s="176"/>
      <c r="AJ261" s="176"/>
      <c r="AK261" s="176"/>
      <c r="AL261" s="179"/>
      <c r="AW261" s="180"/>
      <c r="AX261" s="181"/>
      <c r="BI261" s="182"/>
    </row>
    <row r="262" spans="1:61" hidden="1">
      <c r="A262" s="3"/>
      <c r="B262" s="4"/>
      <c r="C262" s="5"/>
      <c r="D262" s="17"/>
      <c r="E262" s="17"/>
      <c r="F262" s="17"/>
      <c r="G262" s="232"/>
      <c r="H262" s="223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2"/>
      <c r="U262" s="222"/>
      <c r="V262" s="221"/>
      <c r="W262" s="221"/>
      <c r="X262" s="221"/>
      <c r="Y262" s="6"/>
      <c r="Z262" s="224"/>
      <c r="AA262" s="7"/>
      <c r="AB262" s="7"/>
      <c r="AC262" s="8"/>
      <c r="AD262" s="10"/>
      <c r="AE262" s="189"/>
      <c r="AF262" s="105"/>
      <c r="AG262" s="176"/>
      <c r="AH262" s="176"/>
      <c r="AI262" s="176"/>
      <c r="AJ262" s="176"/>
      <c r="AK262" s="176"/>
      <c r="AL262" s="179"/>
      <c r="AW262" s="180"/>
      <c r="AX262" s="181"/>
      <c r="BI262" s="182"/>
    </row>
    <row r="263" spans="1:61" hidden="1">
      <c r="A263" s="3"/>
      <c r="B263" s="4"/>
      <c r="C263" s="5"/>
      <c r="D263" s="17"/>
      <c r="E263" s="17"/>
      <c r="F263" s="17"/>
      <c r="G263" s="232"/>
      <c r="H263" s="223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2"/>
      <c r="U263" s="222"/>
      <c r="V263" s="221"/>
      <c r="W263" s="221"/>
      <c r="X263" s="221"/>
      <c r="Y263" s="6"/>
      <c r="Z263" s="224"/>
      <c r="AA263" s="7"/>
      <c r="AB263" s="7"/>
      <c r="AC263" s="8"/>
      <c r="AD263" s="10"/>
      <c r="AE263" s="189"/>
      <c r="AF263" s="105"/>
      <c r="AG263" s="176"/>
      <c r="AH263" s="176"/>
      <c r="AI263" s="176"/>
      <c r="AJ263" s="176"/>
      <c r="AK263" s="176"/>
      <c r="AL263" s="179"/>
      <c r="AW263" s="180"/>
      <c r="AX263" s="181"/>
      <c r="BI263" s="182"/>
    </row>
    <row r="264" spans="1:61" hidden="1">
      <c r="A264" s="3"/>
      <c r="B264" s="4"/>
      <c r="C264" s="5"/>
      <c r="D264" s="17"/>
      <c r="E264" s="17"/>
      <c r="F264" s="17"/>
      <c r="G264" s="232"/>
      <c r="H264" s="223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2"/>
      <c r="U264" s="222"/>
      <c r="V264" s="221"/>
      <c r="W264" s="221"/>
      <c r="X264" s="221"/>
      <c r="Y264" s="6"/>
      <c r="Z264" s="224"/>
      <c r="AA264" s="7"/>
      <c r="AB264" s="7"/>
      <c r="AC264" s="8"/>
      <c r="AD264" s="10"/>
      <c r="AE264" s="189"/>
      <c r="AF264" s="105"/>
      <c r="AG264" s="176"/>
      <c r="AH264" s="176"/>
      <c r="AI264" s="176"/>
      <c r="AJ264" s="176"/>
      <c r="AK264" s="176"/>
      <c r="AL264" s="179"/>
      <c r="AW264" s="180"/>
      <c r="AX264" s="181"/>
      <c r="BI264" s="182"/>
    </row>
    <row r="265" spans="1:61" hidden="1">
      <c r="A265" s="3"/>
      <c r="B265" s="4"/>
      <c r="C265" s="5"/>
      <c r="D265" s="17"/>
      <c r="E265" s="17"/>
      <c r="F265" s="17"/>
      <c r="G265" s="232"/>
      <c r="H265" s="223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2"/>
      <c r="U265" s="222"/>
      <c r="V265" s="221"/>
      <c r="W265" s="221"/>
      <c r="X265" s="221"/>
      <c r="Y265" s="6"/>
      <c r="Z265" s="224"/>
      <c r="AA265" s="7"/>
      <c r="AB265" s="7"/>
      <c r="AC265" s="8"/>
      <c r="AD265" s="10"/>
      <c r="AE265" s="189"/>
      <c r="AF265" s="105"/>
      <c r="AG265" s="176"/>
      <c r="AH265" s="176"/>
      <c r="AI265" s="176"/>
      <c r="AJ265" s="176"/>
      <c r="AK265" s="176"/>
      <c r="AL265" s="179"/>
      <c r="AW265" s="180"/>
      <c r="AX265" s="181"/>
      <c r="BI265" s="182"/>
    </row>
    <row r="266" spans="1:61" hidden="1">
      <c r="A266" s="3"/>
      <c r="B266" s="4"/>
      <c r="C266" s="5"/>
      <c r="D266" s="17"/>
      <c r="E266" s="17"/>
      <c r="F266" s="17"/>
      <c r="G266" s="232"/>
      <c r="H266" s="223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2"/>
      <c r="U266" s="222"/>
      <c r="V266" s="221"/>
      <c r="W266" s="221"/>
      <c r="X266" s="221"/>
      <c r="Y266" s="6"/>
      <c r="Z266" s="224"/>
      <c r="AA266" s="7"/>
      <c r="AB266" s="7"/>
      <c r="AC266" s="8"/>
      <c r="AD266" s="10"/>
      <c r="AE266" s="189"/>
      <c r="AF266" s="105"/>
      <c r="AG266" s="176"/>
      <c r="AH266" s="176"/>
      <c r="AI266" s="176"/>
      <c r="AJ266" s="176"/>
      <c r="AK266" s="176"/>
      <c r="AL266" s="179"/>
      <c r="AW266" s="180"/>
      <c r="AX266" s="181"/>
      <c r="BI266" s="182"/>
    </row>
    <row r="267" spans="1:61" hidden="1">
      <c r="A267" s="3"/>
      <c r="B267" s="4"/>
      <c r="C267" s="5"/>
      <c r="D267" s="17"/>
      <c r="E267" s="17"/>
      <c r="F267" s="17"/>
      <c r="G267" s="232"/>
      <c r="H267" s="223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2"/>
      <c r="U267" s="222"/>
      <c r="V267" s="221"/>
      <c r="W267" s="221"/>
      <c r="X267" s="221"/>
      <c r="Y267" s="6"/>
      <c r="Z267" s="224"/>
      <c r="AA267" s="7"/>
      <c r="AB267" s="7"/>
      <c r="AC267" s="8"/>
      <c r="AD267" s="10"/>
      <c r="AE267" s="189"/>
      <c r="AF267" s="105"/>
      <c r="AG267" s="176"/>
      <c r="AH267" s="176"/>
      <c r="AI267" s="176"/>
      <c r="AJ267" s="176"/>
      <c r="AK267" s="176"/>
      <c r="AL267" s="179"/>
      <c r="AW267" s="180"/>
      <c r="AX267" s="181"/>
      <c r="BI267" s="182"/>
    </row>
    <row r="268" spans="1:61" hidden="1">
      <c r="A268" s="3"/>
      <c r="B268" s="4"/>
      <c r="C268" s="5"/>
      <c r="D268" s="17"/>
      <c r="E268" s="17"/>
      <c r="F268" s="17"/>
      <c r="G268" s="232"/>
      <c r="H268" s="223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2"/>
      <c r="U268" s="222"/>
      <c r="V268" s="221"/>
      <c r="W268" s="221"/>
      <c r="X268" s="221"/>
      <c r="Y268" s="6"/>
      <c r="Z268" s="224"/>
      <c r="AA268" s="7"/>
      <c r="AB268" s="7"/>
      <c r="AC268" s="8"/>
      <c r="AD268" s="10"/>
      <c r="AE268" s="189"/>
      <c r="AF268" s="105"/>
      <c r="AG268" s="176"/>
      <c r="AH268" s="176"/>
      <c r="AI268" s="176"/>
      <c r="AJ268" s="176"/>
      <c r="AK268" s="176"/>
      <c r="AL268" s="179"/>
      <c r="AW268" s="180"/>
      <c r="AX268" s="181"/>
      <c r="BI268" s="182"/>
    </row>
    <row r="269" spans="1:61" hidden="1">
      <c r="A269" s="3"/>
      <c r="B269" s="4"/>
      <c r="C269" s="5"/>
      <c r="D269" s="17"/>
      <c r="E269" s="17"/>
      <c r="F269" s="17"/>
      <c r="G269" s="232"/>
      <c r="H269" s="223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2"/>
      <c r="U269" s="222"/>
      <c r="V269" s="221"/>
      <c r="W269" s="221"/>
      <c r="X269" s="221"/>
      <c r="Y269" s="6"/>
      <c r="Z269" s="224"/>
      <c r="AA269" s="7"/>
      <c r="AB269" s="7"/>
      <c r="AC269" s="8"/>
      <c r="AD269" s="10"/>
      <c r="AE269" s="189"/>
      <c r="AF269" s="105"/>
      <c r="AG269" s="176"/>
      <c r="AH269" s="176"/>
      <c r="AI269" s="176"/>
      <c r="AJ269" s="176"/>
      <c r="AK269" s="176"/>
      <c r="AL269" s="179"/>
      <c r="AW269" s="180"/>
      <c r="AX269" s="181"/>
      <c r="BI269" s="182"/>
    </row>
    <row r="270" spans="1:61" hidden="1">
      <c r="A270" s="3"/>
      <c r="B270" s="4"/>
      <c r="C270" s="5"/>
      <c r="D270" s="17"/>
      <c r="E270" s="17"/>
      <c r="F270" s="17"/>
      <c r="G270" s="232"/>
      <c r="H270" s="223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2"/>
      <c r="U270" s="222"/>
      <c r="V270" s="221"/>
      <c r="W270" s="221"/>
      <c r="X270" s="221"/>
      <c r="Y270" s="6"/>
      <c r="Z270" s="224"/>
      <c r="AA270" s="7"/>
      <c r="AB270" s="7"/>
      <c r="AC270" s="8"/>
      <c r="AD270" s="10"/>
      <c r="AE270" s="189"/>
      <c r="AF270" s="105"/>
      <c r="AG270" s="176"/>
      <c r="AH270" s="176"/>
      <c r="AI270" s="176"/>
      <c r="AJ270" s="176"/>
      <c r="AK270" s="176"/>
      <c r="AL270" s="179"/>
      <c r="AW270" s="180"/>
      <c r="AX270" s="181"/>
      <c r="BI270" s="182"/>
    </row>
    <row r="271" spans="1:61" hidden="1">
      <c r="A271" s="3"/>
      <c r="B271" s="4"/>
      <c r="C271" s="5"/>
      <c r="D271" s="17"/>
      <c r="E271" s="17"/>
      <c r="F271" s="17"/>
      <c r="G271" s="232"/>
      <c r="H271" s="223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2"/>
      <c r="U271" s="222"/>
      <c r="V271" s="221"/>
      <c r="W271" s="221"/>
      <c r="X271" s="221"/>
      <c r="Y271" s="6"/>
      <c r="Z271" s="224"/>
      <c r="AA271" s="7"/>
      <c r="AB271" s="7"/>
      <c r="AC271" s="8"/>
      <c r="AD271" s="10"/>
      <c r="AE271" s="189"/>
      <c r="AF271" s="105"/>
      <c r="AG271" s="176"/>
      <c r="AH271" s="176"/>
      <c r="AI271" s="176"/>
      <c r="AJ271" s="176"/>
      <c r="AK271" s="176"/>
      <c r="AL271" s="179"/>
      <c r="AW271" s="180"/>
      <c r="AX271" s="181"/>
      <c r="BI271" s="182"/>
    </row>
    <row r="272" spans="1:61" hidden="1">
      <c r="A272" s="3"/>
      <c r="B272" s="4"/>
      <c r="C272" s="5"/>
      <c r="D272" s="17"/>
      <c r="E272" s="17"/>
      <c r="F272" s="17"/>
      <c r="G272" s="232"/>
      <c r="H272" s="223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2"/>
      <c r="U272" s="222"/>
      <c r="V272" s="221"/>
      <c r="W272" s="221"/>
      <c r="X272" s="221"/>
      <c r="Y272" s="6"/>
      <c r="Z272" s="224"/>
      <c r="AA272" s="7"/>
      <c r="AB272" s="7"/>
      <c r="AC272" s="8"/>
      <c r="AD272" s="10"/>
      <c r="AE272" s="189"/>
      <c r="AF272" s="105"/>
      <c r="AG272" s="176"/>
      <c r="AH272" s="176"/>
      <c r="AI272" s="176"/>
      <c r="AJ272" s="176"/>
      <c r="AK272" s="176"/>
      <c r="AL272" s="179"/>
      <c r="AW272" s="180"/>
      <c r="AX272" s="181"/>
      <c r="BI272" s="182"/>
    </row>
    <row r="273" spans="1:61" hidden="1">
      <c r="A273" s="3"/>
      <c r="B273" s="4"/>
      <c r="C273" s="5"/>
      <c r="D273" s="17"/>
      <c r="E273" s="17"/>
      <c r="F273" s="17"/>
      <c r="G273" s="232"/>
      <c r="H273" s="223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2"/>
      <c r="U273" s="222"/>
      <c r="V273" s="221"/>
      <c r="W273" s="221"/>
      <c r="X273" s="221"/>
      <c r="Y273" s="6"/>
      <c r="Z273" s="224"/>
      <c r="AA273" s="7"/>
      <c r="AB273" s="7"/>
      <c r="AC273" s="8"/>
      <c r="AD273" s="10"/>
      <c r="AE273" s="189"/>
      <c r="AF273" s="105"/>
      <c r="AG273" s="176"/>
      <c r="AH273" s="176"/>
      <c r="AI273" s="176"/>
      <c r="AJ273" s="176"/>
      <c r="AK273" s="176"/>
      <c r="AL273" s="179"/>
      <c r="AW273" s="180"/>
      <c r="AX273" s="181"/>
      <c r="BI273" s="182"/>
    </row>
    <row r="274" spans="1:61" hidden="1">
      <c r="A274" s="3"/>
      <c r="B274" s="4"/>
      <c r="C274" s="5"/>
      <c r="D274" s="17"/>
      <c r="E274" s="17"/>
      <c r="F274" s="17"/>
      <c r="G274" s="232"/>
      <c r="H274" s="223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2"/>
      <c r="U274" s="222"/>
      <c r="V274" s="221"/>
      <c r="W274" s="221"/>
      <c r="X274" s="221"/>
      <c r="Y274" s="6"/>
      <c r="Z274" s="224"/>
      <c r="AA274" s="7"/>
      <c r="AB274" s="7"/>
      <c r="AC274" s="8"/>
      <c r="AD274" s="10"/>
      <c r="AE274" s="189"/>
      <c r="AF274" s="105"/>
      <c r="AG274" s="176"/>
      <c r="AH274" s="176"/>
      <c r="AI274" s="176"/>
      <c r="AJ274" s="176"/>
      <c r="AK274" s="176"/>
      <c r="AL274" s="179"/>
      <c r="AW274" s="180"/>
      <c r="AX274" s="181"/>
      <c r="BI274" s="182"/>
    </row>
    <row r="275" spans="1:61" hidden="1">
      <c r="A275" s="3"/>
      <c r="B275" s="4"/>
      <c r="C275" s="5"/>
      <c r="D275" s="17"/>
      <c r="E275" s="17"/>
      <c r="F275" s="17"/>
      <c r="G275" s="232"/>
      <c r="H275" s="223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2"/>
      <c r="U275" s="222"/>
      <c r="V275" s="221"/>
      <c r="W275" s="221"/>
      <c r="X275" s="221"/>
      <c r="Y275" s="6"/>
      <c r="Z275" s="224"/>
      <c r="AA275" s="7"/>
      <c r="AB275" s="7"/>
      <c r="AC275" s="8"/>
      <c r="AD275" s="10"/>
      <c r="AE275" s="189"/>
      <c r="AF275" s="105"/>
      <c r="AG275" s="176"/>
      <c r="AH275" s="176"/>
      <c r="AI275" s="176"/>
      <c r="AJ275" s="176"/>
      <c r="AK275" s="176"/>
      <c r="AL275" s="179"/>
      <c r="AW275" s="180"/>
      <c r="AX275" s="181"/>
      <c r="BI275" s="182"/>
    </row>
    <row r="276" spans="1:61" hidden="1">
      <c r="A276" s="3"/>
      <c r="B276" s="4"/>
      <c r="C276" s="5"/>
      <c r="D276" s="17"/>
      <c r="E276" s="17"/>
      <c r="F276" s="17"/>
      <c r="G276" s="232"/>
      <c r="H276" s="223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2"/>
      <c r="U276" s="222"/>
      <c r="V276" s="221"/>
      <c r="W276" s="221"/>
      <c r="X276" s="221"/>
      <c r="Y276" s="6"/>
      <c r="Z276" s="224"/>
      <c r="AA276" s="7"/>
      <c r="AB276" s="7"/>
      <c r="AC276" s="8"/>
      <c r="AD276" s="10"/>
      <c r="AE276" s="189"/>
      <c r="AF276" s="105"/>
      <c r="AG276" s="176"/>
      <c r="AH276" s="176"/>
      <c r="AI276" s="176"/>
      <c r="AJ276" s="176"/>
      <c r="AK276" s="176"/>
      <c r="AL276" s="179"/>
      <c r="AW276" s="180"/>
      <c r="AX276" s="181"/>
      <c r="BI276" s="182"/>
    </row>
    <row r="277" spans="1:61" hidden="1">
      <c r="A277" s="3"/>
      <c r="B277" s="4"/>
      <c r="C277" s="5"/>
      <c r="D277" s="17"/>
      <c r="E277" s="17"/>
      <c r="F277" s="17"/>
      <c r="G277" s="232"/>
      <c r="H277" s="223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2"/>
      <c r="U277" s="222"/>
      <c r="V277" s="221"/>
      <c r="W277" s="221"/>
      <c r="X277" s="221"/>
      <c r="Y277" s="6"/>
      <c r="Z277" s="224"/>
      <c r="AA277" s="7"/>
      <c r="AB277" s="7"/>
      <c r="AC277" s="8"/>
      <c r="AD277" s="10"/>
      <c r="AE277" s="189"/>
      <c r="AF277" s="105"/>
      <c r="AG277" s="176"/>
      <c r="AH277" s="176"/>
      <c r="AI277" s="176"/>
      <c r="AJ277" s="176"/>
      <c r="AK277" s="176"/>
      <c r="AL277" s="179"/>
      <c r="AW277" s="180"/>
      <c r="AX277" s="181"/>
      <c r="BI277" s="182"/>
    </row>
    <row r="278" spans="1:61" hidden="1">
      <c r="A278" s="3"/>
      <c r="B278" s="4"/>
      <c r="C278" s="5"/>
      <c r="D278" s="17"/>
      <c r="E278" s="17"/>
      <c r="F278" s="17"/>
      <c r="G278" s="232"/>
      <c r="H278" s="223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2"/>
      <c r="U278" s="222"/>
      <c r="V278" s="221"/>
      <c r="W278" s="221"/>
      <c r="X278" s="221"/>
      <c r="Y278" s="6"/>
      <c r="Z278" s="224"/>
      <c r="AA278" s="7"/>
      <c r="AB278" s="7"/>
      <c r="AC278" s="8"/>
      <c r="AD278" s="10"/>
      <c r="AE278" s="189"/>
      <c r="AF278" s="105"/>
      <c r="AG278" s="176"/>
      <c r="AH278" s="176"/>
      <c r="AI278" s="176"/>
      <c r="AJ278" s="176"/>
      <c r="AK278" s="176"/>
      <c r="AL278" s="179"/>
      <c r="AW278" s="180"/>
      <c r="AX278" s="181"/>
      <c r="BI278" s="182"/>
    </row>
    <row r="279" spans="1:61" hidden="1">
      <c r="A279" s="3"/>
      <c r="B279" s="4"/>
      <c r="C279" s="5"/>
      <c r="D279" s="17"/>
      <c r="E279" s="17"/>
      <c r="F279" s="17"/>
      <c r="G279" s="232"/>
      <c r="H279" s="223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2"/>
      <c r="U279" s="222"/>
      <c r="V279" s="221"/>
      <c r="W279" s="221"/>
      <c r="X279" s="221"/>
      <c r="Y279" s="6"/>
      <c r="Z279" s="224"/>
      <c r="AA279" s="7"/>
      <c r="AB279" s="7"/>
      <c r="AC279" s="8"/>
      <c r="AD279" s="10"/>
      <c r="AE279" s="189"/>
      <c r="AF279" s="105"/>
      <c r="AG279" s="176"/>
      <c r="AH279" s="176"/>
      <c r="AI279" s="176"/>
      <c r="AJ279" s="176"/>
      <c r="AK279" s="176"/>
      <c r="AL279" s="179"/>
      <c r="AW279" s="180"/>
      <c r="AX279" s="181"/>
      <c r="BI279" s="182"/>
    </row>
    <row r="280" spans="1:61" hidden="1">
      <c r="A280" s="3"/>
      <c r="B280" s="4"/>
      <c r="C280" s="5"/>
      <c r="D280" s="17"/>
      <c r="E280" s="17"/>
      <c r="F280" s="17"/>
      <c r="G280" s="232"/>
      <c r="H280" s="223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2"/>
      <c r="U280" s="222"/>
      <c r="V280" s="221"/>
      <c r="W280" s="221"/>
      <c r="X280" s="221"/>
      <c r="Y280" s="6"/>
      <c r="Z280" s="224"/>
      <c r="AA280" s="7"/>
      <c r="AB280" s="7"/>
      <c r="AC280" s="8"/>
      <c r="AD280" s="10"/>
      <c r="AE280" s="189"/>
      <c r="AF280" s="105"/>
      <c r="AG280" s="176"/>
      <c r="AH280" s="176"/>
      <c r="AI280" s="176"/>
      <c r="AJ280" s="176"/>
      <c r="AK280" s="176"/>
      <c r="AL280" s="179"/>
      <c r="AW280" s="180"/>
      <c r="AX280" s="181"/>
      <c r="BI280" s="182"/>
    </row>
    <row r="281" spans="1:61" hidden="1">
      <c r="A281" s="3"/>
      <c r="B281" s="4"/>
      <c r="C281" s="5"/>
      <c r="D281" s="17"/>
      <c r="E281" s="17"/>
      <c r="F281" s="17"/>
      <c r="G281" s="232"/>
      <c r="H281" s="223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2"/>
      <c r="U281" s="222"/>
      <c r="V281" s="221"/>
      <c r="W281" s="221"/>
      <c r="X281" s="221"/>
      <c r="Y281" s="6"/>
      <c r="Z281" s="224"/>
      <c r="AA281" s="7"/>
      <c r="AB281" s="7"/>
      <c r="AC281" s="8"/>
      <c r="AD281" s="10"/>
      <c r="AE281" s="189"/>
      <c r="AF281" s="105"/>
      <c r="AG281" s="176"/>
      <c r="AH281" s="176"/>
      <c r="AI281" s="176"/>
      <c r="AJ281" s="176"/>
      <c r="AK281" s="176"/>
      <c r="AL281" s="179"/>
      <c r="AW281" s="180"/>
      <c r="AX281" s="181"/>
      <c r="BI281" s="182"/>
    </row>
    <row r="282" spans="1:61" hidden="1">
      <c r="A282" s="3"/>
      <c r="B282" s="4"/>
      <c r="C282" s="5"/>
      <c r="D282" s="17"/>
      <c r="E282" s="17"/>
      <c r="F282" s="17"/>
      <c r="G282" s="232"/>
      <c r="H282" s="223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2"/>
      <c r="U282" s="222"/>
      <c r="V282" s="221"/>
      <c r="W282" s="221"/>
      <c r="X282" s="221"/>
      <c r="Y282" s="6"/>
      <c r="Z282" s="224"/>
      <c r="AA282" s="7"/>
      <c r="AB282" s="7"/>
      <c r="AC282" s="8"/>
      <c r="AD282" s="10"/>
      <c r="AE282" s="189"/>
      <c r="AF282" s="105"/>
      <c r="AG282" s="176"/>
      <c r="AH282" s="176"/>
      <c r="AI282" s="176"/>
      <c r="AJ282" s="176"/>
      <c r="AK282" s="176"/>
      <c r="AL282" s="179"/>
      <c r="AW282" s="180"/>
      <c r="AX282" s="181"/>
      <c r="BI282" s="182"/>
    </row>
    <row r="283" spans="1:61" hidden="1">
      <c r="A283" s="3"/>
      <c r="B283" s="4"/>
      <c r="C283" s="5"/>
      <c r="D283" s="17"/>
      <c r="E283" s="17"/>
      <c r="F283" s="17"/>
      <c r="G283" s="232"/>
      <c r="H283" s="223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2"/>
      <c r="U283" s="222"/>
      <c r="V283" s="221"/>
      <c r="W283" s="221"/>
      <c r="X283" s="221"/>
      <c r="Y283" s="6"/>
      <c r="Z283" s="224"/>
      <c r="AA283" s="7"/>
      <c r="AB283" s="7"/>
      <c r="AC283" s="8"/>
      <c r="AD283" s="10"/>
      <c r="AE283" s="189"/>
      <c r="AF283" s="105"/>
      <c r="AG283" s="176"/>
      <c r="AH283" s="176"/>
      <c r="AI283" s="176"/>
      <c r="AJ283" s="176"/>
      <c r="AK283" s="176"/>
      <c r="AL283" s="179"/>
      <c r="AW283" s="180"/>
      <c r="AX283" s="181"/>
      <c r="BI283" s="182"/>
    </row>
    <row r="284" spans="1:61" hidden="1">
      <c r="A284" s="3"/>
      <c r="B284" s="4"/>
      <c r="C284" s="5"/>
      <c r="D284" s="17"/>
      <c r="E284" s="17"/>
      <c r="F284" s="17"/>
      <c r="G284" s="232"/>
      <c r="H284" s="223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2"/>
      <c r="U284" s="222"/>
      <c r="V284" s="221"/>
      <c r="W284" s="221"/>
      <c r="X284" s="221"/>
      <c r="Y284" s="6"/>
      <c r="Z284" s="224"/>
      <c r="AA284" s="7"/>
      <c r="AB284" s="7"/>
      <c r="AC284" s="8"/>
      <c r="AD284" s="10"/>
      <c r="AE284" s="189"/>
      <c r="AF284" s="105"/>
      <c r="AG284" s="176"/>
      <c r="AH284" s="176"/>
      <c r="AI284" s="176"/>
      <c r="AJ284" s="176"/>
      <c r="AK284" s="176"/>
      <c r="AL284" s="179"/>
      <c r="AW284" s="180"/>
      <c r="AX284" s="181"/>
      <c r="BI284" s="182"/>
    </row>
    <row r="285" spans="1:61" hidden="1">
      <c r="A285" s="3"/>
      <c r="B285" s="4"/>
      <c r="C285" s="5"/>
      <c r="D285" s="17"/>
      <c r="E285" s="17"/>
      <c r="F285" s="17"/>
      <c r="G285" s="232"/>
      <c r="H285" s="223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2"/>
      <c r="U285" s="222"/>
      <c r="V285" s="221"/>
      <c r="W285" s="221"/>
      <c r="X285" s="221"/>
      <c r="Y285" s="6"/>
      <c r="Z285" s="224"/>
      <c r="AA285" s="7"/>
      <c r="AB285" s="7"/>
      <c r="AC285" s="8"/>
      <c r="AD285" s="10"/>
      <c r="AE285" s="189"/>
      <c r="AF285" s="105"/>
      <c r="AG285" s="176"/>
      <c r="AH285" s="176"/>
      <c r="AI285" s="176"/>
      <c r="AJ285" s="176"/>
      <c r="AK285" s="176"/>
      <c r="AL285" s="179"/>
      <c r="AW285" s="180"/>
      <c r="AX285" s="181"/>
      <c r="BI285" s="182"/>
    </row>
    <row r="286" spans="1:61" hidden="1">
      <c r="A286" s="3"/>
      <c r="B286" s="4"/>
      <c r="C286" s="5"/>
      <c r="D286" s="17"/>
      <c r="E286" s="17"/>
      <c r="F286" s="17"/>
      <c r="G286" s="232"/>
      <c r="H286" s="223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2"/>
      <c r="U286" s="222"/>
      <c r="V286" s="221"/>
      <c r="W286" s="221"/>
      <c r="X286" s="221"/>
      <c r="Y286" s="6"/>
      <c r="Z286" s="224"/>
      <c r="AA286" s="7"/>
      <c r="AB286" s="7"/>
      <c r="AC286" s="8"/>
      <c r="AD286" s="10"/>
      <c r="AE286" s="189"/>
      <c r="AF286" s="105"/>
      <c r="AG286" s="176"/>
      <c r="AH286" s="176"/>
      <c r="AI286" s="176"/>
      <c r="AJ286" s="176"/>
      <c r="AK286" s="176"/>
      <c r="AL286" s="179"/>
      <c r="AW286" s="180"/>
      <c r="AX286" s="181"/>
      <c r="BI286" s="182"/>
    </row>
    <row r="287" spans="1:61" hidden="1">
      <c r="A287" s="3"/>
      <c r="B287" s="4"/>
      <c r="C287" s="5"/>
      <c r="D287" s="17"/>
      <c r="E287" s="17"/>
      <c r="F287" s="17"/>
      <c r="G287" s="232"/>
      <c r="H287" s="223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2"/>
      <c r="U287" s="222"/>
      <c r="V287" s="221"/>
      <c r="W287" s="221"/>
      <c r="X287" s="221"/>
      <c r="Y287" s="6"/>
      <c r="Z287" s="224"/>
      <c r="AA287" s="7"/>
      <c r="AB287" s="7"/>
      <c r="AC287" s="8"/>
      <c r="AD287" s="10"/>
      <c r="AE287" s="189"/>
      <c r="AF287" s="105"/>
      <c r="AG287" s="176"/>
      <c r="AH287" s="176"/>
      <c r="AI287" s="176"/>
      <c r="AJ287" s="176"/>
      <c r="AK287" s="176"/>
      <c r="AL287" s="179"/>
      <c r="AW287" s="180"/>
      <c r="AX287" s="181"/>
      <c r="BI287" s="182"/>
    </row>
    <row r="288" spans="1:61" hidden="1">
      <c r="A288" s="3"/>
      <c r="B288" s="4"/>
      <c r="C288" s="5"/>
      <c r="D288" s="17"/>
      <c r="E288" s="17"/>
      <c r="F288" s="17"/>
      <c r="G288" s="232"/>
      <c r="H288" s="223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2"/>
      <c r="U288" s="222"/>
      <c r="V288" s="221"/>
      <c r="W288" s="221"/>
      <c r="X288" s="221"/>
      <c r="Y288" s="6"/>
      <c r="Z288" s="224"/>
      <c r="AA288" s="7"/>
      <c r="AB288" s="7"/>
      <c r="AC288" s="8"/>
      <c r="AD288" s="10"/>
      <c r="AE288" s="189"/>
      <c r="AF288" s="105"/>
      <c r="AG288" s="176"/>
      <c r="AH288" s="176"/>
      <c r="AI288" s="176"/>
      <c r="AJ288" s="176"/>
      <c r="AK288" s="176"/>
      <c r="AL288" s="179"/>
      <c r="AW288" s="180"/>
      <c r="AX288" s="181"/>
      <c r="BI288" s="182"/>
    </row>
    <row r="289" spans="1:61" hidden="1">
      <c r="A289" s="3"/>
      <c r="B289" s="4"/>
      <c r="C289" s="5"/>
      <c r="D289" s="17"/>
      <c r="E289" s="17"/>
      <c r="F289" s="17"/>
      <c r="G289" s="232"/>
      <c r="H289" s="223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2"/>
      <c r="U289" s="222"/>
      <c r="V289" s="221"/>
      <c r="W289" s="221"/>
      <c r="X289" s="221"/>
      <c r="Y289" s="6"/>
      <c r="Z289" s="224"/>
      <c r="AA289" s="7"/>
      <c r="AB289" s="7"/>
      <c r="AC289" s="8"/>
      <c r="AD289" s="10"/>
      <c r="AE289" s="189"/>
      <c r="AF289" s="105"/>
      <c r="AG289" s="176"/>
      <c r="AH289" s="176"/>
      <c r="AI289" s="176"/>
      <c r="AJ289" s="176"/>
      <c r="AK289" s="176"/>
      <c r="AL289" s="179"/>
      <c r="AW289" s="180"/>
      <c r="AX289" s="181"/>
      <c r="BI289" s="182"/>
    </row>
    <row r="290" spans="1:61" hidden="1">
      <c r="A290" s="3"/>
      <c r="B290" s="4"/>
      <c r="C290" s="5"/>
      <c r="D290" s="17"/>
      <c r="E290" s="17"/>
      <c r="F290" s="17"/>
      <c r="G290" s="232"/>
      <c r="H290" s="223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2"/>
      <c r="U290" s="222"/>
      <c r="V290" s="221"/>
      <c r="W290" s="221"/>
      <c r="X290" s="221"/>
      <c r="Y290" s="6"/>
      <c r="Z290" s="224"/>
      <c r="AA290" s="7"/>
      <c r="AB290" s="7"/>
      <c r="AC290" s="8"/>
      <c r="AD290" s="10"/>
      <c r="AE290" s="189"/>
      <c r="AF290" s="105"/>
      <c r="AG290" s="176"/>
      <c r="AH290" s="176"/>
      <c r="AI290" s="176"/>
      <c r="AJ290" s="176"/>
      <c r="AK290" s="176"/>
      <c r="AL290" s="179"/>
      <c r="AW290" s="180"/>
      <c r="AX290" s="181"/>
      <c r="BI290" s="182"/>
    </row>
    <row r="291" spans="1:61" hidden="1">
      <c r="A291" s="3"/>
      <c r="B291" s="4"/>
      <c r="C291" s="5"/>
      <c r="D291" s="17"/>
      <c r="E291" s="17"/>
      <c r="F291" s="17"/>
      <c r="G291" s="232"/>
      <c r="H291" s="223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2"/>
      <c r="U291" s="222"/>
      <c r="V291" s="221"/>
      <c r="W291" s="221"/>
      <c r="X291" s="221"/>
      <c r="Y291" s="6"/>
      <c r="Z291" s="224"/>
      <c r="AA291" s="7"/>
      <c r="AB291" s="7"/>
      <c r="AC291" s="8"/>
      <c r="AD291" s="10"/>
      <c r="AE291" s="189"/>
      <c r="AF291" s="105"/>
      <c r="AG291" s="176"/>
      <c r="AH291" s="176"/>
      <c r="AI291" s="176"/>
      <c r="AJ291" s="176"/>
      <c r="AK291" s="176"/>
      <c r="AL291" s="179"/>
      <c r="AW291" s="180"/>
      <c r="AX291" s="181"/>
      <c r="BI291" s="182"/>
    </row>
    <row r="292" spans="1:61" hidden="1">
      <c r="A292" s="3"/>
      <c r="B292" s="4"/>
      <c r="C292" s="5"/>
      <c r="D292" s="17"/>
      <c r="E292" s="17"/>
      <c r="F292" s="17"/>
      <c r="G292" s="232"/>
      <c r="H292" s="223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2"/>
      <c r="U292" s="222"/>
      <c r="V292" s="221"/>
      <c r="W292" s="221"/>
      <c r="X292" s="221"/>
      <c r="Y292" s="6"/>
      <c r="Z292" s="224"/>
      <c r="AA292" s="7"/>
      <c r="AB292" s="7"/>
      <c r="AC292" s="8"/>
      <c r="AD292" s="10"/>
      <c r="AE292" s="189"/>
      <c r="AF292" s="105"/>
      <c r="AG292" s="176"/>
      <c r="AH292" s="176"/>
      <c r="AI292" s="176"/>
      <c r="AJ292" s="176"/>
      <c r="AK292" s="176"/>
      <c r="AL292" s="179"/>
      <c r="AW292" s="180"/>
      <c r="AX292" s="181"/>
      <c r="BI292" s="182"/>
    </row>
    <row r="293" spans="1:61" hidden="1">
      <c r="A293" s="3"/>
      <c r="B293" s="4"/>
      <c r="C293" s="5"/>
      <c r="D293" s="17"/>
      <c r="E293" s="17"/>
      <c r="F293" s="17"/>
      <c r="G293" s="232"/>
      <c r="H293" s="223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2"/>
      <c r="U293" s="222"/>
      <c r="V293" s="221"/>
      <c r="W293" s="221"/>
      <c r="X293" s="221"/>
      <c r="Y293" s="6"/>
      <c r="Z293" s="224"/>
      <c r="AA293" s="7"/>
      <c r="AB293" s="7"/>
      <c r="AC293" s="8"/>
      <c r="AD293" s="10"/>
      <c r="AE293" s="189"/>
      <c r="AF293" s="105"/>
      <c r="AG293" s="176"/>
      <c r="AH293" s="176"/>
      <c r="AI293" s="176"/>
      <c r="AJ293" s="176"/>
      <c r="AK293" s="176"/>
      <c r="AL293" s="179"/>
      <c r="AW293" s="180"/>
      <c r="AX293" s="181"/>
      <c r="BI293" s="182"/>
    </row>
    <row r="294" spans="1:61" hidden="1">
      <c r="A294" s="3"/>
      <c r="B294" s="4"/>
      <c r="C294" s="5"/>
      <c r="D294" s="17"/>
      <c r="E294" s="17"/>
      <c r="F294" s="17"/>
      <c r="G294" s="232"/>
      <c r="H294" s="223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2"/>
      <c r="U294" s="222"/>
      <c r="V294" s="221"/>
      <c r="W294" s="221"/>
      <c r="X294" s="221"/>
      <c r="Y294" s="6"/>
      <c r="Z294" s="224"/>
      <c r="AA294" s="7"/>
      <c r="AB294" s="7"/>
      <c r="AC294" s="8"/>
      <c r="AD294" s="10"/>
      <c r="AE294" s="189"/>
      <c r="AF294" s="105"/>
      <c r="AG294" s="176"/>
      <c r="AH294" s="176"/>
      <c r="AI294" s="176"/>
      <c r="AJ294" s="176"/>
      <c r="AK294" s="176"/>
      <c r="AL294" s="179"/>
      <c r="AW294" s="180"/>
      <c r="AX294" s="181"/>
      <c r="BI294" s="182"/>
    </row>
    <row r="295" spans="1:61" hidden="1">
      <c r="A295" s="3"/>
      <c r="B295" s="4"/>
      <c r="C295" s="5"/>
      <c r="D295" s="17"/>
      <c r="E295" s="17"/>
      <c r="F295" s="17"/>
      <c r="G295" s="232"/>
      <c r="H295" s="223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2"/>
      <c r="U295" s="222"/>
      <c r="V295" s="221"/>
      <c r="W295" s="221"/>
      <c r="X295" s="221"/>
      <c r="Y295" s="6"/>
      <c r="Z295" s="224"/>
      <c r="AA295" s="7"/>
      <c r="AB295" s="7"/>
      <c r="AC295" s="8"/>
      <c r="AD295" s="10"/>
      <c r="AE295" s="189"/>
      <c r="AF295" s="105"/>
      <c r="AG295" s="176"/>
      <c r="AH295" s="176"/>
      <c r="AI295" s="176"/>
      <c r="AJ295" s="176"/>
      <c r="AK295" s="176"/>
      <c r="AL295" s="179"/>
      <c r="AW295" s="180"/>
      <c r="AX295" s="181"/>
      <c r="BI295" s="182"/>
    </row>
    <row r="296" spans="1:61" hidden="1">
      <c r="A296" s="3"/>
      <c r="B296" s="4"/>
      <c r="C296" s="5"/>
      <c r="D296" s="17"/>
      <c r="E296" s="17"/>
      <c r="F296" s="17"/>
      <c r="G296" s="232"/>
      <c r="H296" s="223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2"/>
      <c r="U296" s="222"/>
      <c r="V296" s="221"/>
      <c r="W296" s="221"/>
      <c r="X296" s="221"/>
      <c r="Y296" s="6"/>
      <c r="Z296" s="224"/>
      <c r="AA296" s="7"/>
      <c r="AB296" s="7"/>
      <c r="AC296" s="8"/>
      <c r="AD296" s="10"/>
      <c r="AE296" s="189"/>
      <c r="AF296" s="105"/>
      <c r="AG296" s="176"/>
      <c r="AH296" s="176"/>
      <c r="AI296" s="176"/>
      <c r="AJ296" s="176"/>
      <c r="AK296" s="176"/>
      <c r="AL296" s="179"/>
      <c r="AW296" s="180"/>
      <c r="AX296" s="181"/>
      <c r="BI296" s="182"/>
    </row>
    <row r="297" spans="1:61" hidden="1">
      <c r="A297" s="3"/>
      <c r="B297" s="4"/>
      <c r="C297" s="5"/>
      <c r="D297" s="17"/>
      <c r="E297" s="17"/>
      <c r="F297" s="17"/>
      <c r="G297" s="232"/>
      <c r="H297" s="223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2"/>
      <c r="U297" s="222"/>
      <c r="V297" s="221"/>
      <c r="W297" s="221"/>
      <c r="X297" s="221"/>
      <c r="Y297" s="6"/>
      <c r="Z297" s="224"/>
      <c r="AA297" s="7"/>
      <c r="AB297" s="7"/>
      <c r="AC297" s="8"/>
      <c r="AD297" s="10"/>
      <c r="AE297" s="189"/>
      <c r="AF297" s="105"/>
      <c r="AG297" s="176"/>
      <c r="AH297" s="176"/>
      <c r="AI297" s="176"/>
      <c r="AJ297" s="176"/>
      <c r="AK297" s="176"/>
      <c r="AL297" s="179"/>
      <c r="AW297" s="180"/>
      <c r="AX297" s="181"/>
      <c r="BI297" s="182"/>
    </row>
    <row r="298" spans="1:61" hidden="1">
      <c r="A298" s="3"/>
      <c r="B298" s="4"/>
      <c r="C298" s="5"/>
      <c r="D298" s="17"/>
      <c r="E298" s="17"/>
      <c r="F298" s="17"/>
      <c r="G298" s="232"/>
      <c r="H298" s="223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2"/>
      <c r="U298" s="222"/>
      <c r="V298" s="221"/>
      <c r="W298" s="221"/>
      <c r="X298" s="221"/>
      <c r="Y298" s="6"/>
      <c r="Z298" s="224"/>
      <c r="AA298" s="7"/>
      <c r="AB298" s="7"/>
      <c r="AC298" s="8"/>
      <c r="AD298" s="10"/>
      <c r="AE298" s="189"/>
      <c r="AF298" s="105"/>
      <c r="AG298" s="176"/>
      <c r="AH298" s="176"/>
      <c r="AI298" s="176"/>
      <c r="AJ298" s="176"/>
      <c r="AK298" s="176"/>
      <c r="AL298" s="179"/>
      <c r="AW298" s="180"/>
      <c r="AX298" s="181"/>
      <c r="BI298" s="182"/>
    </row>
    <row r="299" spans="1:61" hidden="1">
      <c r="A299" s="3"/>
      <c r="B299" s="4"/>
      <c r="C299" s="5"/>
      <c r="D299" s="17"/>
      <c r="E299" s="17"/>
      <c r="F299" s="17"/>
      <c r="G299" s="232"/>
      <c r="H299" s="223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2"/>
      <c r="U299" s="222"/>
      <c r="V299" s="221"/>
      <c r="W299" s="221"/>
      <c r="X299" s="221"/>
      <c r="Y299" s="6"/>
      <c r="Z299" s="224"/>
      <c r="AA299" s="7"/>
      <c r="AB299" s="7"/>
      <c r="AC299" s="8"/>
      <c r="AD299" s="10"/>
      <c r="AE299" s="189"/>
      <c r="AF299" s="105"/>
      <c r="AG299" s="176"/>
      <c r="AH299" s="176"/>
      <c r="AI299" s="176"/>
      <c r="AJ299" s="176"/>
      <c r="AK299" s="176"/>
      <c r="AL299" s="179"/>
      <c r="AW299" s="180"/>
      <c r="AX299" s="181"/>
      <c r="BI299" s="182"/>
    </row>
    <row r="300" spans="1:61" hidden="1">
      <c r="A300" s="3"/>
      <c r="B300" s="4"/>
      <c r="C300" s="5"/>
      <c r="D300" s="17"/>
      <c r="E300" s="17"/>
      <c r="F300" s="17"/>
      <c r="G300" s="232"/>
      <c r="H300" s="223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2"/>
      <c r="U300" s="222"/>
      <c r="V300" s="221"/>
      <c r="W300" s="221"/>
      <c r="X300" s="221"/>
      <c r="Y300" s="6"/>
      <c r="Z300" s="224"/>
      <c r="AA300" s="7"/>
      <c r="AB300" s="7"/>
      <c r="AC300" s="8"/>
      <c r="AD300" s="10"/>
      <c r="AE300" s="189"/>
      <c r="AF300" s="105"/>
      <c r="AG300" s="176"/>
      <c r="AH300" s="176"/>
      <c r="AI300" s="176"/>
      <c r="AJ300" s="176"/>
      <c r="AK300" s="176"/>
      <c r="AL300" s="179"/>
      <c r="AW300" s="180"/>
      <c r="AX300" s="181"/>
      <c r="BI300" s="182"/>
    </row>
    <row r="301" spans="1:61" hidden="1">
      <c r="A301" s="3"/>
      <c r="B301" s="4"/>
      <c r="C301" s="5"/>
      <c r="D301" s="17"/>
      <c r="E301" s="17"/>
      <c r="F301" s="17"/>
      <c r="G301" s="232"/>
      <c r="H301" s="223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2"/>
      <c r="U301" s="222"/>
      <c r="V301" s="221"/>
      <c r="W301" s="221"/>
      <c r="X301" s="221"/>
      <c r="Y301" s="6"/>
      <c r="Z301" s="224"/>
      <c r="AA301" s="7"/>
      <c r="AB301" s="7"/>
      <c r="AC301" s="8"/>
      <c r="AD301" s="10"/>
      <c r="AE301" s="189"/>
      <c r="AF301" s="105"/>
      <c r="AG301" s="176"/>
      <c r="AH301" s="176"/>
      <c r="AI301" s="176"/>
      <c r="AJ301" s="176"/>
      <c r="AK301" s="176"/>
      <c r="AL301" s="179"/>
      <c r="AW301" s="180"/>
      <c r="AX301" s="181"/>
      <c r="BI301" s="182"/>
    </row>
    <row r="302" spans="1:61" hidden="1">
      <c r="A302" s="3"/>
      <c r="B302" s="4"/>
      <c r="C302" s="5"/>
      <c r="D302" s="17"/>
      <c r="E302" s="17"/>
      <c r="F302" s="17"/>
      <c r="G302" s="232"/>
      <c r="H302" s="223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2"/>
      <c r="U302" s="222"/>
      <c r="V302" s="221"/>
      <c r="W302" s="221"/>
      <c r="X302" s="221"/>
      <c r="Y302" s="6"/>
      <c r="Z302" s="224"/>
      <c r="AA302" s="7"/>
      <c r="AB302" s="7"/>
      <c r="AC302" s="8"/>
      <c r="AD302" s="10"/>
      <c r="AE302" s="189"/>
      <c r="AF302" s="105"/>
      <c r="AG302" s="176"/>
      <c r="AH302" s="176"/>
      <c r="AI302" s="176"/>
      <c r="AJ302" s="176"/>
      <c r="AK302" s="176"/>
      <c r="AL302" s="179"/>
      <c r="AW302" s="180"/>
      <c r="AX302" s="181"/>
      <c r="BI302" s="182"/>
    </row>
    <row r="303" spans="1:61" hidden="1">
      <c r="A303" s="3"/>
      <c r="B303" s="4"/>
      <c r="C303" s="5"/>
      <c r="D303" s="17"/>
      <c r="E303" s="17"/>
      <c r="F303" s="17"/>
      <c r="G303" s="232"/>
      <c r="H303" s="223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2"/>
      <c r="U303" s="222"/>
      <c r="V303" s="221"/>
      <c r="W303" s="221"/>
      <c r="X303" s="221"/>
      <c r="Y303" s="6"/>
      <c r="Z303" s="224"/>
      <c r="AA303" s="7"/>
      <c r="AB303" s="7"/>
      <c r="AC303" s="8"/>
      <c r="AD303" s="10"/>
      <c r="AE303" s="189"/>
      <c r="AF303" s="105"/>
      <c r="AG303" s="176"/>
      <c r="AH303" s="176"/>
      <c r="AI303" s="176"/>
      <c r="AJ303" s="176"/>
      <c r="AK303" s="176"/>
      <c r="AL303" s="179"/>
      <c r="AW303" s="180"/>
      <c r="AX303" s="181"/>
      <c r="BI303" s="182"/>
    </row>
    <row r="304" spans="1:61" hidden="1">
      <c r="A304" s="3"/>
      <c r="B304" s="4"/>
      <c r="C304" s="5"/>
      <c r="D304" s="17"/>
      <c r="E304" s="17"/>
      <c r="F304" s="17"/>
      <c r="G304" s="232"/>
      <c r="H304" s="223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2"/>
      <c r="U304" s="222"/>
      <c r="V304" s="221"/>
      <c r="W304" s="221"/>
      <c r="X304" s="221"/>
      <c r="Y304" s="6"/>
      <c r="Z304" s="224"/>
      <c r="AA304" s="7"/>
      <c r="AB304" s="7"/>
      <c r="AC304" s="8"/>
      <c r="AD304" s="10"/>
      <c r="AE304" s="189"/>
      <c r="AF304" s="105"/>
      <c r="AG304" s="176"/>
      <c r="AH304" s="176"/>
      <c r="AI304" s="176"/>
      <c r="AJ304" s="176"/>
      <c r="AK304" s="176"/>
      <c r="AL304" s="179"/>
      <c r="AW304" s="180"/>
      <c r="AX304" s="181"/>
      <c r="BI304" s="182"/>
    </row>
    <row r="305" spans="1:61" hidden="1">
      <c r="A305" s="3"/>
      <c r="B305" s="4"/>
      <c r="C305" s="5"/>
      <c r="D305" s="17"/>
      <c r="E305" s="17"/>
      <c r="F305" s="17"/>
      <c r="G305" s="232"/>
      <c r="H305" s="223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2"/>
      <c r="U305" s="222"/>
      <c r="V305" s="221"/>
      <c r="W305" s="221"/>
      <c r="X305" s="221"/>
      <c r="Y305" s="6"/>
      <c r="Z305" s="224"/>
      <c r="AA305" s="7"/>
      <c r="AB305" s="7"/>
      <c r="AC305" s="8"/>
      <c r="AD305" s="10"/>
      <c r="AE305" s="189"/>
      <c r="AF305" s="105"/>
      <c r="AG305" s="176"/>
      <c r="AH305" s="176"/>
      <c r="AI305" s="176"/>
      <c r="AJ305" s="176"/>
      <c r="AK305" s="176"/>
      <c r="AL305" s="179"/>
      <c r="AW305" s="180"/>
      <c r="AX305" s="181"/>
      <c r="BI305" s="182"/>
    </row>
    <row r="306" spans="1:61" hidden="1">
      <c r="A306" s="3"/>
      <c r="B306" s="4"/>
      <c r="C306" s="5"/>
      <c r="D306" s="17"/>
      <c r="E306" s="17"/>
      <c r="F306" s="17"/>
      <c r="G306" s="232"/>
      <c r="H306" s="223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2"/>
      <c r="U306" s="222"/>
      <c r="V306" s="221"/>
      <c r="W306" s="221"/>
      <c r="X306" s="221"/>
      <c r="Y306" s="6"/>
      <c r="Z306" s="224"/>
      <c r="AA306" s="7"/>
      <c r="AB306" s="7"/>
      <c r="AC306" s="8"/>
      <c r="AD306" s="10"/>
      <c r="AE306" s="189"/>
      <c r="AF306" s="105"/>
      <c r="AG306" s="176"/>
      <c r="AH306" s="176"/>
      <c r="AI306" s="176"/>
      <c r="AJ306" s="176"/>
      <c r="AK306" s="176"/>
      <c r="AL306" s="179"/>
      <c r="AW306" s="180"/>
      <c r="AX306" s="181"/>
      <c r="BI306" s="182"/>
    </row>
    <row r="307" spans="1:61" hidden="1">
      <c r="A307" s="3"/>
      <c r="B307" s="4"/>
      <c r="C307" s="5"/>
      <c r="D307" s="17"/>
      <c r="E307" s="17"/>
      <c r="F307" s="17"/>
      <c r="G307" s="232"/>
      <c r="H307" s="223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2"/>
      <c r="U307" s="222"/>
      <c r="V307" s="221"/>
      <c r="W307" s="221"/>
      <c r="X307" s="221"/>
      <c r="Y307" s="6"/>
      <c r="Z307" s="224"/>
      <c r="AA307" s="7"/>
      <c r="AB307" s="7"/>
      <c r="AC307" s="8"/>
      <c r="AD307" s="10"/>
      <c r="AE307" s="189"/>
      <c r="AF307" s="105"/>
      <c r="AG307" s="176"/>
      <c r="AH307" s="176"/>
      <c r="AI307" s="176"/>
      <c r="AJ307" s="176"/>
      <c r="AK307" s="176"/>
      <c r="AL307" s="179"/>
      <c r="AW307" s="180"/>
      <c r="AX307" s="181"/>
      <c r="BI307" s="182"/>
    </row>
    <row r="308" spans="1:61" hidden="1">
      <c r="A308" s="3"/>
      <c r="B308" s="4"/>
      <c r="C308" s="5"/>
      <c r="D308" s="17"/>
      <c r="E308" s="17"/>
      <c r="F308" s="17"/>
      <c r="G308" s="232"/>
      <c r="H308" s="223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2"/>
      <c r="U308" s="222"/>
      <c r="V308" s="221"/>
      <c r="W308" s="221"/>
      <c r="X308" s="221"/>
      <c r="Y308" s="6"/>
      <c r="Z308" s="224"/>
      <c r="AA308" s="7"/>
      <c r="AB308" s="7"/>
      <c r="AC308" s="8"/>
      <c r="AD308" s="10"/>
      <c r="AE308" s="189"/>
      <c r="AF308" s="105"/>
      <c r="AG308" s="176"/>
      <c r="AH308" s="176"/>
      <c r="AI308" s="176"/>
      <c r="AJ308" s="176"/>
      <c r="AK308" s="176"/>
      <c r="AL308" s="179"/>
      <c r="AW308" s="180"/>
      <c r="AX308" s="181"/>
      <c r="BI308" s="182"/>
    </row>
    <row r="309" spans="1:61" hidden="1">
      <c r="A309" s="3"/>
      <c r="B309" s="4"/>
      <c r="C309" s="5"/>
      <c r="D309" s="17"/>
      <c r="E309" s="17"/>
      <c r="F309" s="17"/>
      <c r="G309" s="232"/>
      <c r="H309" s="223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2"/>
      <c r="U309" s="222"/>
      <c r="V309" s="221"/>
      <c r="W309" s="221"/>
      <c r="X309" s="221"/>
      <c r="Y309" s="6"/>
      <c r="Z309" s="224"/>
      <c r="AA309" s="7"/>
      <c r="AB309" s="7"/>
      <c r="AC309" s="8"/>
      <c r="AD309" s="10"/>
      <c r="AE309" s="189"/>
      <c r="AF309" s="105"/>
      <c r="AG309" s="176"/>
      <c r="AH309" s="176"/>
      <c r="AI309" s="176"/>
      <c r="AJ309" s="176"/>
      <c r="AK309" s="176"/>
      <c r="AL309" s="179"/>
      <c r="AW309" s="180"/>
      <c r="AX309" s="181"/>
      <c r="BI309" s="182"/>
    </row>
    <row r="310" spans="1:61" hidden="1">
      <c r="A310" s="3"/>
      <c r="B310" s="4"/>
      <c r="C310" s="5"/>
      <c r="D310" s="17"/>
      <c r="E310" s="17"/>
      <c r="F310" s="17"/>
      <c r="G310" s="232"/>
      <c r="H310" s="223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2"/>
      <c r="U310" s="222"/>
      <c r="V310" s="221"/>
      <c r="W310" s="221"/>
      <c r="X310" s="221"/>
      <c r="Y310" s="6"/>
      <c r="Z310" s="224"/>
      <c r="AA310" s="7"/>
      <c r="AB310" s="7"/>
      <c r="AC310" s="8"/>
      <c r="AD310" s="10"/>
      <c r="AE310" s="189"/>
      <c r="AF310" s="105"/>
      <c r="AG310" s="176"/>
      <c r="AH310" s="176"/>
      <c r="AI310" s="176"/>
      <c r="AJ310" s="176"/>
      <c r="AK310" s="176"/>
      <c r="AL310" s="179"/>
      <c r="AW310" s="180"/>
      <c r="AX310" s="181"/>
      <c r="BI310" s="182"/>
    </row>
    <row r="311" spans="1:61" hidden="1">
      <c r="A311" s="3"/>
      <c r="B311" s="4"/>
      <c r="C311" s="5"/>
      <c r="D311" s="17"/>
      <c r="E311" s="17"/>
      <c r="F311" s="17"/>
      <c r="G311" s="232"/>
      <c r="H311" s="223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2"/>
      <c r="U311" s="222"/>
      <c r="V311" s="221"/>
      <c r="W311" s="221"/>
      <c r="X311" s="221"/>
      <c r="Y311" s="6"/>
      <c r="Z311" s="224"/>
      <c r="AA311" s="7"/>
      <c r="AB311" s="7"/>
      <c r="AC311" s="8"/>
      <c r="AD311" s="10"/>
      <c r="AE311" s="189"/>
      <c r="AF311" s="105"/>
      <c r="AG311" s="176"/>
      <c r="AH311" s="176"/>
      <c r="AI311" s="176"/>
      <c r="AJ311" s="176"/>
      <c r="AK311" s="176"/>
      <c r="AL311" s="179"/>
      <c r="AW311" s="180"/>
      <c r="AX311" s="181"/>
      <c r="BI311" s="182"/>
    </row>
    <row r="312" spans="1:61" hidden="1">
      <c r="A312" s="3"/>
      <c r="B312" s="4"/>
      <c r="C312" s="5"/>
      <c r="D312" s="17"/>
      <c r="E312" s="17"/>
      <c r="F312" s="17"/>
      <c r="G312" s="232"/>
      <c r="H312" s="223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2"/>
      <c r="U312" s="222"/>
      <c r="V312" s="221"/>
      <c r="W312" s="221"/>
      <c r="X312" s="221"/>
      <c r="Y312" s="6"/>
      <c r="Z312" s="224"/>
      <c r="AA312" s="7"/>
      <c r="AB312" s="7"/>
      <c r="AC312" s="8"/>
      <c r="AD312" s="10"/>
      <c r="AE312" s="189"/>
      <c r="AF312" s="105"/>
      <c r="AG312" s="176"/>
      <c r="AH312" s="176"/>
      <c r="AI312" s="176"/>
      <c r="AJ312" s="176"/>
      <c r="AK312" s="176"/>
      <c r="AL312" s="179"/>
      <c r="AW312" s="180"/>
      <c r="AX312" s="181"/>
      <c r="BI312" s="182"/>
    </row>
    <row r="313" spans="1:61" hidden="1">
      <c r="A313" s="3"/>
      <c r="B313" s="4"/>
      <c r="C313" s="5"/>
      <c r="D313" s="17"/>
      <c r="E313" s="17"/>
      <c r="F313" s="17"/>
      <c r="G313" s="232"/>
      <c r="H313" s="223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2"/>
      <c r="U313" s="222"/>
      <c r="V313" s="221"/>
      <c r="W313" s="221"/>
      <c r="X313" s="221"/>
      <c r="Y313" s="6"/>
      <c r="Z313" s="224"/>
      <c r="AA313" s="7"/>
      <c r="AB313" s="7"/>
      <c r="AC313" s="8"/>
      <c r="AD313" s="10"/>
      <c r="AE313" s="189"/>
      <c r="AF313" s="105"/>
      <c r="AG313" s="176"/>
      <c r="AH313" s="176"/>
      <c r="AI313" s="176"/>
      <c r="AJ313" s="176"/>
      <c r="AK313" s="176"/>
      <c r="AL313" s="179"/>
      <c r="AW313" s="180"/>
      <c r="AX313" s="181"/>
      <c r="BI313" s="182"/>
    </row>
    <row r="314" spans="1:61" hidden="1">
      <c r="A314" s="3"/>
      <c r="B314" s="4"/>
      <c r="C314" s="5"/>
      <c r="D314" s="17"/>
      <c r="E314" s="17"/>
      <c r="F314" s="17"/>
      <c r="G314" s="232"/>
      <c r="H314" s="223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2"/>
      <c r="U314" s="222"/>
      <c r="V314" s="221"/>
      <c r="W314" s="221"/>
      <c r="X314" s="221"/>
      <c r="Y314" s="6"/>
      <c r="Z314" s="224"/>
      <c r="AA314" s="7"/>
      <c r="AB314" s="7"/>
      <c r="AC314" s="8"/>
      <c r="AD314" s="10"/>
      <c r="AE314" s="189"/>
      <c r="AF314" s="105"/>
      <c r="AG314" s="176"/>
      <c r="AH314" s="176"/>
      <c r="AI314" s="176"/>
      <c r="AJ314" s="176"/>
      <c r="AK314" s="176"/>
      <c r="AL314" s="179"/>
      <c r="AW314" s="180"/>
      <c r="AX314" s="181"/>
      <c r="BI314" s="182"/>
    </row>
    <row r="315" spans="1:61" hidden="1">
      <c r="A315" s="3"/>
      <c r="B315" s="4"/>
      <c r="C315" s="5"/>
      <c r="D315" s="17"/>
      <c r="E315" s="17"/>
      <c r="F315" s="17"/>
      <c r="G315" s="232"/>
      <c r="H315" s="223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2"/>
      <c r="U315" s="222"/>
      <c r="V315" s="221"/>
      <c r="W315" s="221"/>
      <c r="X315" s="221"/>
      <c r="Y315" s="6"/>
      <c r="Z315" s="224"/>
      <c r="AA315" s="7"/>
      <c r="AB315" s="7"/>
      <c r="AC315" s="8"/>
      <c r="AD315" s="10"/>
      <c r="AE315" s="189"/>
      <c r="AF315" s="105"/>
      <c r="AG315" s="176"/>
      <c r="AH315" s="176"/>
      <c r="AI315" s="176"/>
      <c r="AJ315" s="176"/>
      <c r="AK315" s="176"/>
      <c r="AL315" s="179"/>
      <c r="AW315" s="180"/>
      <c r="AX315" s="181"/>
      <c r="BI315" s="182"/>
    </row>
    <row r="316" spans="1:61" hidden="1">
      <c r="A316" s="3"/>
      <c r="B316" s="4"/>
      <c r="C316" s="5"/>
      <c r="D316" s="17"/>
      <c r="E316" s="17"/>
      <c r="F316" s="17"/>
      <c r="G316" s="232"/>
      <c r="H316" s="223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2"/>
      <c r="U316" s="222"/>
      <c r="V316" s="221"/>
      <c r="W316" s="221"/>
      <c r="X316" s="221"/>
      <c r="Y316" s="6"/>
      <c r="Z316" s="224"/>
      <c r="AA316" s="7"/>
      <c r="AB316" s="7"/>
      <c r="AC316" s="8"/>
      <c r="AD316" s="10"/>
      <c r="AE316" s="189"/>
      <c r="AF316" s="105"/>
      <c r="AG316" s="176"/>
      <c r="AH316" s="176"/>
      <c r="AI316" s="176"/>
      <c r="AJ316" s="176"/>
      <c r="AK316" s="176"/>
      <c r="AL316" s="179"/>
      <c r="AW316" s="180"/>
      <c r="AX316" s="181"/>
      <c r="BI316" s="182"/>
    </row>
    <row r="317" spans="1:61">
      <c r="A317" s="107" t="s">
        <v>1</v>
      </c>
      <c r="B317" s="244"/>
      <c r="C317" s="244"/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5"/>
      <c r="AE317" s="245"/>
    </row>
  </sheetData>
  <sheetProtection algorithmName="SHA-512" hashValue="FpNNpH4Z7/kWvksW7TkNcVlKMxrN4klQIpUmEjeDtznzfr9u/6zRqIxrRhfgUh35O+vg/PiO1m4Towf1xX9u5A==" saltValue="vW2PgvwVp4bmI/zflNFnfw==" spinCount="100000" sheet="1" objects="1" scenarios="1"/>
  <mergeCells count="4">
    <mergeCell ref="M10:V11"/>
    <mergeCell ref="O9:V9"/>
    <mergeCell ref="B5:C5"/>
    <mergeCell ref="A10:J10"/>
  </mergeCells>
  <conditionalFormatting sqref="H14:S14">
    <cfRule type="expression" dxfId="101" priority="89">
      <formula>MAX($H$17:$S$66)=0</formula>
    </cfRule>
  </conditionalFormatting>
  <conditionalFormatting sqref="V14:Y14">
    <cfRule type="expression" dxfId="100" priority="88">
      <formula>MAX($V$17:$Y$316)=0</formula>
    </cfRule>
  </conditionalFormatting>
  <conditionalFormatting sqref="M10">
    <cfRule type="expression" dxfId="99" priority="87">
      <formula>$M$10&lt;&gt;""</formula>
    </cfRule>
  </conditionalFormatting>
  <conditionalFormatting sqref="O9:V9">
    <cfRule type="containsText" dxfId="98" priority="86" operator="containsText" text="passed">
      <formula>NOT(ISERROR(SEARCH("passed",O9)))</formula>
    </cfRule>
  </conditionalFormatting>
  <conditionalFormatting sqref="AE270:AE316 AE175 AE17:AE66">
    <cfRule type="containsText" dxfId="97" priority="83" operator="containsText" text="Not an Offer">
      <formula>NOT(ISERROR(SEARCH("Not an Offer",AE17)))</formula>
    </cfRule>
    <cfRule type="containsText" dxfId="96" priority="84" operator="containsText" text="OK">
      <formula>NOT(ISERROR(SEARCH("OK",AE17)))</formula>
    </cfRule>
  </conditionalFormatting>
  <conditionalFormatting sqref="AD270:AD316 AD175 AD17:AD66">
    <cfRule type="expression" dxfId="95" priority="81">
      <formula>AND(AE17&lt;&gt;"OK",AE17&lt;&gt;"Not an Offer")</formula>
    </cfRule>
  </conditionalFormatting>
  <conditionalFormatting sqref="AE223:AE269">
    <cfRule type="containsText" dxfId="94" priority="66" operator="containsText" text="Not an Offer">
      <formula>NOT(ISERROR(SEARCH("Not an Offer",AE223)))</formula>
    </cfRule>
    <cfRule type="containsText" dxfId="93" priority="67" operator="containsText" text="OK">
      <formula>NOT(ISERROR(SEARCH("OK",AE223)))</formula>
    </cfRule>
  </conditionalFormatting>
  <conditionalFormatting sqref="AD223:AD269">
    <cfRule type="expression" dxfId="92" priority="65">
      <formula>AND(AE223&lt;&gt;"OK",AE223&lt;&gt;"Not an Offer")</formula>
    </cfRule>
  </conditionalFormatting>
  <conditionalFormatting sqref="AE176:AE222">
    <cfRule type="containsText" dxfId="91" priority="56" operator="containsText" text="Not an Offer">
      <formula>NOT(ISERROR(SEARCH("Not an Offer",AE176)))</formula>
    </cfRule>
    <cfRule type="containsText" dxfId="90" priority="57" operator="containsText" text="OK">
      <formula>NOT(ISERROR(SEARCH("OK",AE176)))</formula>
    </cfRule>
  </conditionalFormatting>
  <conditionalFormatting sqref="AD176:AD222">
    <cfRule type="expression" dxfId="89" priority="55">
      <formula>AND(AE176&lt;&gt;"OK",AE176&lt;&gt;"Not an Offer")</formula>
    </cfRule>
  </conditionalFormatting>
  <conditionalFormatting sqref="AE128:AE174">
    <cfRule type="containsText" dxfId="88" priority="46" operator="containsText" text="Not an Offer">
      <formula>NOT(ISERROR(SEARCH("Not an Offer",AE128)))</formula>
    </cfRule>
    <cfRule type="containsText" dxfId="87" priority="47" operator="containsText" text="OK">
      <formula>NOT(ISERROR(SEARCH("OK",AE128)))</formula>
    </cfRule>
  </conditionalFormatting>
  <conditionalFormatting sqref="AD128:AD174">
    <cfRule type="expression" dxfId="86" priority="45">
      <formula>AND(AE128&lt;&gt;"OK",AE128&lt;&gt;"Not an Offer")</formula>
    </cfRule>
  </conditionalFormatting>
  <conditionalFormatting sqref="AE81:AE127">
    <cfRule type="containsText" dxfId="85" priority="36" operator="containsText" text="Not an Offer">
      <formula>NOT(ISERROR(SEARCH("Not an Offer",AE81)))</formula>
    </cfRule>
    <cfRule type="containsText" dxfId="84" priority="37" operator="containsText" text="OK">
      <formula>NOT(ISERROR(SEARCH("OK",AE81)))</formula>
    </cfRule>
  </conditionalFormatting>
  <conditionalFormatting sqref="AD81:AD127">
    <cfRule type="expression" dxfId="83" priority="35">
      <formula>AND(AE81&lt;&gt;"OK",AE81&lt;&gt;"Not an Offer")</formula>
    </cfRule>
  </conditionalFormatting>
  <conditionalFormatting sqref="AE67:AE80">
    <cfRule type="containsText" dxfId="82" priority="26" operator="containsText" text="Not an Offer">
      <formula>NOT(ISERROR(SEARCH("Not an Offer",AE67)))</formula>
    </cfRule>
    <cfRule type="containsText" dxfId="81" priority="27" operator="containsText" text="OK">
      <formula>NOT(ISERROR(SEARCH("OK",AE67)))</formula>
    </cfRule>
  </conditionalFormatting>
  <conditionalFormatting sqref="AD67:AD80">
    <cfRule type="expression" dxfId="80" priority="25">
      <formula>AND(AE67&lt;&gt;"OK",AE67&lt;&gt;"Not an Offer")</formula>
    </cfRule>
  </conditionalFormatting>
  <conditionalFormatting sqref="AD15">
    <cfRule type="expression" dxfId="79" priority="14">
      <formula>AND(AE15&lt;&gt;"OK",AE15&lt;&gt;"Not an Offer")</formula>
    </cfRule>
  </conditionalFormatting>
  <conditionalFormatting sqref="V67:Y316 V21:V66 X17:Y66">
    <cfRule type="expression" dxfId="78" priority="91">
      <formula>AND(V17&lt;&gt;"",V17=0,MAX($V17:$Y17)&gt;0)</formula>
    </cfRule>
    <cfRule type="expression" dxfId="77" priority="92">
      <formula>NOT(ISNUMBER(V17))</formula>
    </cfRule>
    <cfRule type="expression" dxfId="76" priority="97">
      <formula>MOD(V17,ROUND(V17,2))&gt;0</formula>
    </cfRule>
  </conditionalFormatting>
  <conditionalFormatting sqref="H21:S316">
    <cfRule type="expression" dxfId="75" priority="311">
      <formula>MOD(H21,ROUND(H21,2))&gt;0</formula>
    </cfRule>
    <cfRule type="expression" dxfId="74" priority="312">
      <formula>$AE21&lt;&gt;"OK"</formula>
    </cfRule>
    <cfRule type="expression" dxfId="73" priority="313">
      <formula>H21&gt;#REF!</formula>
    </cfRule>
    <cfRule type="expression" dxfId="72" priority="314">
      <formula>AND(H21&lt;&gt;"",H21=0,MAX($H21:$S21)&gt;0)</formula>
    </cfRule>
  </conditionalFormatting>
  <conditionalFormatting sqref="V17:V20">
    <cfRule type="expression" dxfId="71" priority="7">
      <formula>AND(V17&lt;&gt;"",V17=0,MAX($V17:$Y17)&gt;0)</formula>
    </cfRule>
    <cfRule type="expression" dxfId="70" priority="8">
      <formula>NOT(ISNUMBER(V17))</formula>
    </cfRule>
    <cfRule type="expression" dxfId="69" priority="9">
      <formula>MOD(V17,ROUND(V17,2))&gt;0</formula>
    </cfRule>
  </conditionalFormatting>
  <conditionalFormatting sqref="H17:S20">
    <cfRule type="expression" dxfId="68" priority="10">
      <formula>MOD(H17,ROUND(H17,2))&gt;0</formula>
    </cfRule>
    <cfRule type="expression" dxfId="67" priority="11">
      <formula>$AE17&lt;&gt;"OK"</formula>
    </cfRule>
    <cfRule type="expression" dxfId="66" priority="12">
      <formula>H17&gt;#REF!</formula>
    </cfRule>
    <cfRule type="expression" dxfId="65" priority="13">
      <formula>AND(H17&lt;&gt;"",H17=0,MAX($H17:$S17)&gt;0)</formula>
    </cfRule>
  </conditionalFormatting>
  <conditionalFormatting sqref="W21:W66">
    <cfRule type="expression" dxfId="64" priority="4">
      <formula>AND(W21&lt;&gt;"",W21=0,MAX($V21:$Y21)&gt;0)</formula>
    </cfRule>
    <cfRule type="expression" dxfId="63" priority="5">
      <formula>NOT(ISNUMBER(W21))</formula>
    </cfRule>
    <cfRule type="expression" dxfId="62" priority="6">
      <formula>MOD(W21,ROUND(W21,2))&gt;0</formula>
    </cfRule>
  </conditionalFormatting>
  <conditionalFormatting sqref="W17:W20">
    <cfRule type="expression" dxfId="61" priority="1">
      <formula>AND(W17&lt;&gt;"",W17=0,MAX($V17:$Y17)&gt;0)</formula>
    </cfRule>
    <cfRule type="expression" dxfId="60" priority="2">
      <formula>NOT(ISNUMBER(W17))</formula>
    </cfRule>
    <cfRule type="expression" dxfId="59" priority="3">
      <formula>MOD(W17,ROUND(W17,2))&gt;0</formula>
    </cfRule>
  </conditionalFormatting>
  <dataValidations xWindow="410" yWindow="598" count="8">
    <dataValidation allowBlank="1" showInputMessage="1" showErrorMessage="1" prompt="&quot;Number of Blocks Lifted&quot; CANNOT EXCEED the Maximum Number of Blocks Offered and CANNOT BE LESS than the Minimum Number of Blocks Offered" sqref="C15" xr:uid="{00000000-0002-0000-0200-000000000000}"/>
    <dataValidation type="whole" allowBlank="1" sqref="Z17:Z316" xr:uid="{00000000-0002-0000-0200-000001000000}">
      <formula1>1</formula1>
      <formula2>1000</formula2>
    </dataValidation>
    <dataValidation type="whole" allowBlank="1" showInputMessage="1" showErrorMessage="1" sqref="C17:C316" xr:uid="{00000000-0002-0000-0200-000002000000}">
      <formula1>0</formula1>
      <formula2>1000</formula2>
    </dataValidation>
    <dataValidation allowBlank="1" showInputMessage="1" showErrorMessage="1" error="Date is greater than end date" sqref="D15:F15 D17:F316" xr:uid="{00000000-0002-0000-0200-000003000000}"/>
    <dataValidation allowBlank="1" sqref="AA15:AC15 G15 G17:G316 AA17:AC316" xr:uid="{00000000-0002-0000-0200-000004000000}"/>
    <dataValidation operator="notBetween" allowBlank="1" showInputMessage="1" prompt="Capacity Block Size is limited to two (2) decimal places." sqref="H17:S316 V17:Y316" xr:uid="{00000000-0002-0000-0200-000005000000}"/>
    <dataValidation type="whole" allowBlank="1" showInputMessage="1" showErrorMessage="1" sqref="T17:U316" xr:uid="{00000000-0002-0000-0200-000006000000}">
      <formula1>1</formula1>
      <formula2>10000</formula2>
    </dataValidation>
    <dataValidation operator="notBetween" sqref="H15:S15" xr:uid="{00000000-0002-0000-0200-000007000000}"/>
  </dataValidations>
  <printOptions horizontalCentered="1" verticalCentered="1"/>
  <pageMargins left="0.25" right="0.25" top="0.75" bottom="0.75" header="0.3" footer="0.3"/>
  <pageSetup paperSize="3" scale="46" orientation="landscape" r:id="rId1"/>
  <headerFooter alignWithMargins="0"/>
  <rowBreaks count="1" manualBreakCount="1">
    <brk id="2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FF"/>
    <pageSetUpPr fitToPage="1"/>
  </sheetPr>
  <dimension ref="A1:BI317"/>
  <sheetViews>
    <sheetView zoomScale="85" zoomScaleNormal="85" zoomScaleSheetLayoutView="85" workbookViewId="0" xr3:uid="{51F8DEE0-4D01-5F28-A812-FC0BD7CAC4A5}"/>
  </sheetViews>
  <sheetFormatPr defaultColWidth="0" defaultRowHeight="0" customHeight="1" zeroHeight="1"/>
  <cols>
    <col min="1" max="1" width="26.28515625" style="56" customWidth="1"/>
    <col min="2" max="2" width="11.28515625" style="56" customWidth="1"/>
    <col min="3" max="3" width="0.140625" style="56" customWidth="1"/>
    <col min="4" max="4" width="9.140625" style="56" customWidth="1"/>
    <col min="5" max="5" width="11" style="56" customWidth="1"/>
    <col min="6" max="6" width="10.7109375" style="56" bestFit="1" customWidth="1"/>
    <col min="7" max="7" width="9.28515625" style="56" bestFit="1" customWidth="1"/>
    <col min="8" max="8" width="7" style="56" bestFit="1" customWidth="1"/>
    <col min="9" max="15" width="9.28515625" style="56" customWidth="1"/>
    <col min="16" max="16" width="10" style="56" customWidth="1"/>
    <col min="17" max="19" width="9.28515625" style="56" customWidth="1"/>
    <col min="20" max="20" width="10.85546875" style="56" hidden="1" customWidth="1"/>
    <col min="21" max="21" width="11.28515625" style="56" hidden="1" customWidth="1"/>
    <col min="22" max="22" width="12.42578125" style="56" customWidth="1"/>
    <col min="23" max="23" width="12.7109375" style="56" hidden="1" customWidth="1"/>
    <col min="24" max="25" width="10.7109375" style="56" hidden="1" customWidth="1"/>
    <col min="26" max="26" width="9.85546875" style="56" hidden="1" customWidth="1"/>
    <col min="27" max="27" width="15.7109375" style="56" customWidth="1"/>
    <col min="28" max="28" width="15.7109375" style="56" hidden="1" customWidth="1"/>
    <col min="29" max="29" width="15.7109375" style="56" customWidth="1"/>
    <col min="30" max="30" width="35" style="1" customWidth="1"/>
    <col min="31" max="31" width="29.7109375" style="1" customWidth="1"/>
    <col min="32" max="33" width="6.7109375" style="56" hidden="1" customWidth="1"/>
    <col min="34" max="34" width="14.42578125" style="53" hidden="1" customWidth="1"/>
    <col min="35" max="35" width="8.7109375" style="53" hidden="1" customWidth="1"/>
    <col min="36" max="36" width="7.7109375" style="53" hidden="1" customWidth="1"/>
    <col min="37" max="37" width="9.7109375" style="53" hidden="1" customWidth="1"/>
    <col min="38" max="61" width="4.28515625" style="176" hidden="1" customWidth="1"/>
    <col min="62" max="16384" width="18.7109375" style="56" hidden="1"/>
  </cols>
  <sheetData>
    <row r="1" spans="1:61" ht="30">
      <c r="A1" s="309" t="str">
        <f>'Front Page'!$A$4</f>
        <v>INDICATIVE OFFER</v>
      </c>
      <c r="B1" s="310"/>
      <c r="C1" s="310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2"/>
      <c r="AF1" s="313"/>
      <c r="AG1" s="313"/>
      <c r="AL1" s="194"/>
      <c r="AM1" s="194"/>
      <c r="AN1" s="194"/>
    </row>
    <row r="2" spans="1:61" ht="30">
      <c r="A2" s="117" t="s">
        <v>163</v>
      </c>
      <c r="B2" s="118"/>
      <c r="C2" s="118"/>
      <c r="D2" s="11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313"/>
      <c r="AG2" s="313"/>
      <c r="AL2" s="194"/>
      <c r="AM2" s="194"/>
      <c r="AN2" s="194"/>
    </row>
    <row r="3" spans="1:61" s="109" customFormat="1" ht="18">
      <c r="A3" s="119" t="s">
        <v>111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12"/>
      <c r="AG3" s="112"/>
      <c r="AH3" s="53"/>
      <c r="AI3" s="53"/>
      <c r="AJ3" s="53" t="str">
        <f ca="1">'Front Page'!F33</f>
        <v>TBD</v>
      </c>
      <c r="AK3" s="53"/>
      <c r="AL3" s="194"/>
      <c r="AM3" s="194"/>
      <c r="AN3" s="194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</row>
    <row r="4" spans="1:61" s="116" customFormat="1" ht="15.75">
      <c r="A4" s="119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AF4" s="115"/>
      <c r="AG4" s="115"/>
      <c r="AH4" s="53"/>
      <c r="AI4" s="53"/>
      <c r="AJ4" s="53"/>
      <c r="AK4" s="53"/>
      <c r="AL4" s="194"/>
      <c r="AM4" s="194"/>
      <c r="AN4" s="194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</row>
    <row r="5" spans="1:61" ht="15">
      <c r="A5" s="249" t="s">
        <v>69</v>
      </c>
      <c r="B5" s="367" t="str">
        <f>IF('Front Page'!$F$32="","",'Front Page'!$F$32)</f>
        <v/>
      </c>
      <c r="C5" s="368"/>
      <c r="D5" s="246"/>
      <c r="E5" s="247"/>
      <c r="F5" s="248" t="s">
        <v>112</v>
      </c>
      <c r="G5" s="250">
        <f>MAX('Front Page'!S61,'Front Page'!S85)</f>
        <v>0</v>
      </c>
      <c r="H5" s="94"/>
      <c r="I5" s="248"/>
      <c r="J5" s="248"/>
      <c r="K5" s="248" t="s">
        <v>113</v>
      </c>
      <c r="L5" s="250">
        <v>50</v>
      </c>
      <c r="M5" s="94"/>
      <c r="N5" s="248"/>
      <c r="O5" s="248" t="s">
        <v>114</v>
      </c>
      <c r="P5" s="250">
        <f>AI11</f>
        <v>0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6"/>
      <c r="AG5" s="96"/>
      <c r="AL5" s="194"/>
      <c r="AM5" s="194"/>
      <c r="AN5" s="194"/>
    </row>
    <row r="6" spans="1:61" ht="12.75">
      <c r="A6" s="75" t="s">
        <v>115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97"/>
      <c r="AB6" s="97"/>
      <c r="AC6" s="97"/>
      <c r="AD6" s="98"/>
      <c r="AE6" s="99"/>
      <c r="AF6" s="55"/>
      <c r="AG6" s="55"/>
      <c r="AL6" s="194"/>
      <c r="AM6" s="194"/>
      <c r="AN6" s="194"/>
    </row>
    <row r="7" spans="1:61" ht="12.75">
      <c r="A7" s="120" t="s">
        <v>116</v>
      </c>
      <c r="B7" s="201"/>
      <c r="C7" s="201"/>
      <c r="D7" s="201"/>
      <c r="E7" s="201"/>
      <c r="F7" s="201"/>
      <c r="G7" s="201"/>
      <c r="H7" s="121"/>
      <c r="I7" s="121"/>
      <c r="J7" s="121"/>
      <c r="K7" s="121"/>
      <c r="L7" s="121"/>
      <c r="M7" s="121"/>
      <c r="N7" s="122"/>
      <c r="O7" s="122"/>
      <c r="P7" s="122"/>
      <c r="Q7" s="122"/>
      <c r="R7" s="122"/>
      <c r="S7" s="123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H7" s="53" t="s">
        <v>117</v>
      </c>
      <c r="AI7" s="53">
        <f>LEFT(V14,4)+0</f>
        <v>2019</v>
      </c>
    </row>
    <row r="8" spans="1:61" ht="12.75">
      <c r="A8" s="120" t="s">
        <v>118</v>
      </c>
      <c r="B8" s="124"/>
      <c r="C8" s="124"/>
      <c r="D8" s="124"/>
      <c r="E8" s="124"/>
      <c r="F8" s="124"/>
      <c r="G8" s="124"/>
      <c r="H8" s="121"/>
      <c r="I8" s="121"/>
      <c r="J8" s="121"/>
      <c r="K8" s="121"/>
      <c r="L8" s="121"/>
      <c r="M8" s="121"/>
      <c r="N8" s="122"/>
      <c r="O8" s="122"/>
      <c r="P8" s="122"/>
      <c r="Q8" s="122"/>
      <c r="R8" s="122"/>
      <c r="S8" s="123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F8" s="102"/>
      <c r="AG8" s="102"/>
      <c r="AL8" s="194"/>
      <c r="AM8" s="194"/>
      <c r="AN8" s="194"/>
    </row>
    <row r="9" spans="1:61" ht="15.75">
      <c r="A9" s="120" t="s">
        <v>119</v>
      </c>
      <c r="B9" s="124"/>
      <c r="C9" s="124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87" t="s">
        <v>90</v>
      </c>
      <c r="O9" s="364" t="str">
        <f>IF($AI$12&gt;0,"Address Validation Messages in column AE",IF($AI$11=0,"Enter Offers",IF($AI$11&gt;$L$5,"Maximum Number of Offers Exceeded",IF(AJ12&gt;1,"Do not skip rows","RA Offers passed validation"))))</f>
        <v>Enter Offers</v>
      </c>
      <c r="P9" s="365"/>
      <c r="Q9" s="365"/>
      <c r="R9" s="365"/>
      <c r="S9" s="365"/>
      <c r="T9" s="365"/>
      <c r="U9" s="365"/>
      <c r="V9" s="366"/>
      <c r="W9" s="100"/>
      <c r="X9" s="100"/>
      <c r="Y9" s="100"/>
      <c r="Z9" s="100"/>
      <c r="AA9" s="100"/>
      <c r="AB9" s="100"/>
      <c r="AC9" s="100"/>
      <c r="AD9" s="100"/>
      <c r="AE9" s="101"/>
      <c r="AF9" s="102"/>
      <c r="AG9" s="102"/>
      <c r="AH9" s="176"/>
      <c r="AI9" s="176"/>
      <c r="AJ9" s="176"/>
      <c r="AK9" s="176"/>
      <c r="AL9" s="195"/>
      <c r="AM9" s="195"/>
      <c r="AN9" s="195"/>
      <c r="AO9" s="196"/>
    </row>
    <row r="10" spans="1:61" ht="5.45" customHeight="1">
      <c r="A10" s="369"/>
      <c r="B10" s="370"/>
      <c r="C10" s="370"/>
      <c r="D10" s="370"/>
      <c r="E10" s="370"/>
      <c r="F10" s="370"/>
      <c r="G10" s="370"/>
      <c r="H10" s="370"/>
      <c r="I10" s="370"/>
      <c r="J10" s="370"/>
      <c r="K10" s="200"/>
      <c r="L10" s="200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126"/>
      <c r="X10" s="126"/>
      <c r="Y10" s="127"/>
      <c r="Z10" s="100"/>
      <c r="AA10" s="100"/>
      <c r="AB10" s="100"/>
      <c r="AC10" s="100"/>
      <c r="AD10" s="100"/>
      <c r="AE10" s="101"/>
      <c r="AF10" s="102"/>
      <c r="AG10" s="102"/>
      <c r="AH10" s="176"/>
      <c r="AI10" s="176"/>
      <c r="AJ10" s="176"/>
      <c r="AK10" s="176"/>
      <c r="AL10" s="194"/>
      <c r="AM10" s="195"/>
      <c r="AN10" s="195"/>
      <c r="AT10" s="185"/>
    </row>
    <row r="11" spans="1:61" ht="7.15" customHeight="1">
      <c r="A11" s="120"/>
      <c r="B11" s="124"/>
      <c r="C11" s="124"/>
      <c r="D11" s="124"/>
      <c r="E11" s="124"/>
      <c r="F11" s="124"/>
      <c r="G11" s="124"/>
      <c r="H11" s="121"/>
      <c r="I11" s="121"/>
      <c r="J11" s="121"/>
      <c r="K11" s="121"/>
      <c r="L11" s="121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100"/>
      <c r="X11" s="100"/>
      <c r="Y11" s="100"/>
      <c r="Z11" s="100"/>
      <c r="AA11" s="100"/>
      <c r="AB11" s="100"/>
      <c r="AC11" s="100"/>
      <c r="AD11" s="100"/>
      <c r="AE11" s="101"/>
      <c r="AH11" s="190" t="s">
        <v>120</v>
      </c>
      <c r="AI11" s="191">
        <f>COUNTIF($AE$17:$AE$316,"OK")</f>
        <v>0</v>
      </c>
      <c r="AJ11" s="176"/>
      <c r="AK11" s="176"/>
      <c r="AL11" s="194"/>
      <c r="AM11" s="195"/>
      <c r="AN11" s="195"/>
      <c r="AT11" s="185"/>
      <c r="AU11" s="197"/>
    </row>
    <row r="12" spans="1:61" ht="16.149999999999999" customHeight="1" thickBot="1">
      <c r="A12" s="120" t="s">
        <v>121</v>
      </c>
      <c r="B12" s="128"/>
      <c r="C12" s="128"/>
      <c r="D12" s="128"/>
      <c r="E12" s="128"/>
      <c r="F12" s="128"/>
      <c r="G12" s="128"/>
      <c r="H12" s="175"/>
      <c r="I12" s="175"/>
      <c r="J12" s="175"/>
      <c r="K12" s="175"/>
      <c r="L12" s="175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00"/>
      <c r="AA12" s="100"/>
      <c r="AB12" s="100"/>
      <c r="AC12" s="100"/>
      <c r="AD12" s="100"/>
      <c r="AE12" s="101"/>
      <c r="AH12" s="190" t="s">
        <v>122</v>
      </c>
      <c r="AI12" s="191">
        <f>SUM(AI17:AI66)</f>
        <v>0</v>
      </c>
      <c r="AJ12" s="191">
        <f>SUM(AJ17:AJ316)</f>
        <v>0</v>
      </c>
      <c r="AK12" s="192"/>
      <c r="AL12" s="194"/>
      <c r="AM12" s="198"/>
      <c r="AN12" s="198"/>
    </row>
    <row r="13" spans="1:61" ht="18" customHeight="1" thickBot="1">
      <c r="A13" s="120" t="s">
        <v>123</v>
      </c>
      <c r="B13" s="129"/>
      <c r="C13" s="129"/>
      <c r="D13" s="129"/>
      <c r="E13" s="129"/>
      <c r="F13" s="129"/>
      <c r="G13" s="129"/>
      <c r="H13" s="238" t="s">
        <v>124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40"/>
      <c r="T13" s="129"/>
      <c r="U13" s="129"/>
      <c r="V13" s="188"/>
      <c r="W13" s="100"/>
      <c r="X13" s="241"/>
      <c r="Y13" s="242"/>
      <c r="Z13" s="100"/>
      <c r="AA13" s="100"/>
      <c r="AB13" s="100"/>
      <c r="AC13" s="100"/>
      <c r="AD13" s="100"/>
      <c r="AE13" s="103"/>
      <c r="AF13" s="102"/>
      <c r="AG13" s="102"/>
      <c r="AH13" s="176"/>
      <c r="AI13" s="176"/>
      <c r="AJ13" s="176"/>
      <c r="AK13" s="176"/>
      <c r="AL13" s="193" t="s">
        <v>125</v>
      </c>
      <c r="AM13" s="198"/>
      <c r="AN13" s="198"/>
      <c r="AX13" s="193" t="s">
        <v>125</v>
      </c>
    </row>
    <row r="14" spans="1:61" ht="66.75" thickBot="1">
      <c r="A14" s="230" t="s">
        <v>126</v>
      </c>
      <c r="B14" s="230" t="s">
        <v>127</v>
      </c>
      <c r="C14" s="293" t="s">
        <v>128</v>
      </c>
      <c r="D14" s="230" t="s">
        <v>129</v>
      </c>
      <c r="E14" s="230" t="s">
        <v>130</v>
      </c>
      <c r="F14" s="230" t="s">
        <v>131</v>
      </c>
      <c r="G14" s="230" t="s">
        <v>132</v>
      </c>
      <c r="H14" s="294" t="s">
        <v>133</v>
      </c>
      <c r="I14" s="294" t="s">
        <v>134</v>
      </c>
      <c r="J14" s="294" t="s">
        <v>135</v>
      </c>
      <c r="K14" s="294" t="s">
        <v>136</v>
      </c>
      <c r="L14" s="294" t="s">
        <v>137</v>
      </c>
      <c r="M14" s="294" t="s">
        <v>138</v>
      </c>
      <c r="N14" s="294" t="s">
        <v>139</v>
      </c>
      <c r="O14" s="294" t="s">
        <v>140</v>
      </c>
      <c r="P14" s="294" t="s">
        <v>141</v>
      </c>
      <c r="Q14" s="294" t="s">
        <v>142</v>
      </c>
      <c r="R14" s="294" t="s">
        <v>143</v>
      </c>
      <c r="S14" s="294" t="s">
        <v>144</v>
      </c>
      <c r="T14" s="295" t="s">
        <v>145</v>
      </c>
      <c r="U14" s="295" t="s">
        <v>146</v>
      </c>
      <c r="V14" s="275" t="s">
        <v>147</v>
      </c>
      <c r="W14" s="275" t="s">
        <v>148</v>
      </c>
      <c r="X14" s="295" t="s">
        <v>149</v>
      </c>
      <c r="Y14" s="295" t="s">
        <v>147</v>
      </c>
      <c r="Z14" s="296" t="s">
        <v>150</v>
      </c>
      <c r="AA14" s="228" t="s">
        <v>151</v>
      </c>
      <c r="AB14" s="297" t="s">
        <v>152</v>
      </c>
      <c r="AC14" s="229" t="s">
        <v>153</v>
      </c>
      <c r="AD14" s="229" t="s">
        <v>154</v>
      </c>
      <c r="AE14" s="229" t="s">
        <v>106</v>
      </c>
      <c r="AF14" s="298"/>
      <c r="AG14" s="298" t="s">
        <v>155</v>
      </c>
      <c r="AH14" s="190" t="s">
        <v>156</v>
      </c>
      <c r="AI14" s="190" t="s">
        <v>157</v>
      </c>
      <c r="AJ14" s="190" t="s">
        <v>158</v>
      </c>
      <c r="AK14" s="299" t="s">
        <v>159</v>
      </c>
      <c r="AL14" s="300">
        <v>1</v>
      </c>
      <c r="AM14" s="301">
        <v>2</v>
      </c>
      <c r="AN14" s="301">
        <v>3</v>
      </c>
      <c r="AO14" s="301">
        <v>4</v>
      </c>
      <c r="AP14" s="301">
        <v>5</v>
      </c>
      <c r="AQ14" s="301">
        <v>6</v>
      </c>
      <c r="AR14" s="301">
        <v>7</v>
      </c>
      <c r="AS14" s="301">
        <v>8</v>
      </c>
      <c r="AT14" s="301">
        <v>9</v>
      </c>
      <c r="AU14" s="301">
        <v>10</v>
      </c>
      <c r="AV14" s="301">
        <v>11</v>
      </c>
      <c r="AW14" s="301">
        <v>12</v>
      </c>
      <c r="AX14" s="300">
        <v>1</v>
      </c>
      <c r="AY14" s="301">
        <v>2</v>
      </c>
      <c r="AZ14" s="301">
        <v>3</v>
      </c>
      <c r="BA14" s="301">
        <v>4</v>
      </c>
      <c r="BB14" s="301">
        <v>5</v>
      </c>
      <c r="BC14" s="301">
        <v>6</v>
      </c>
      <c r="BD14" s="301">
        <v>7</v>
      </c>
      <c r="BE14" s="301">
        <v>8</v>
      </c>
      <c r="BF14" s="301">
        <v>9</v>
      </c>
      <c r="BG14" s="301">
        <v>10</v>
      </c>
      <c r="BH14" s="301">
        <v>11</v>
      </c>
      <c r="BI14" s="302">
        <v>12</v>
      </c>
    </row>
    <row r="15" spans="1:61" ht="28.15" customHeight="1">
      <c r="A15" s="11" t="str">
        <f ca="1">IF(AE15&lt;&gt;"OK","",CONCATENATE("SELL",TEXT('Front Page'!$F$33,"000"),"-",SUBSTITUTE(LEFT('Front Page'!C62,9)," ",""),"-",LEFT(D15,2),"-",TEXT(B15,"000")))</f>
        <v>SELLTBD--YR-000</v>
      </c>
      <c r="B15" s="12">
        <v>0</v>
      </c>
      <c r="C15" s="13" t="s">
        <v>160</v>
      </c>
      <c r="D15" s="14" t="str">
        <f>IF(MIN(H15:S15)=0,IF(MAX(H15:S15)=0,"None",IF(AND(MAX(H15:M15,Q15:S15)=0,MIN(N15:P15)&gt;0),"Q3",IF(AND(O15&gt;0,MAX(H15:N15,P15:S15)=0),"Aug","Monthly"))),"YR")</f>
        <v>YR</v>
      </c>
      <c r="E15" s="14" t="str">
        <f>IFERROR(DATE(#REF!,AW15,1),"")</f>
        <v/>
      </c>
      <c r="F15" s="14" t="str">
        <f>IFERROR(DATE(#REF!,AX15+1,1)-1,"")</f>
        <v/>
      </c>
      <c r="G15" s="15" t="str">
        <f>IF(OR(AND(D15="Q3",MIN(N15:P15)&lt;&gt;MAX(N15:P15)),AND(D15="YR",MIN(H15:S15)&lt;&gt;MAX(H15:S15)),D15="Monthly"),"Yes", "No")</f>
        <v>No</v>
      </c>
      <c r="H15" s="231">
        <v>25</v>
      </c>
      <c r="I15" s="220">
        <v>25</v>
      </c>
      <c r="J15" s="220">
        <v>25</v>
      </c>
      <c r="K15" s="220">
        <v>25</v>
      </c>
      <c r="L15" s="220">
        <v>25</v>
      </c>
      <c r="M15" s="220">
        <v>25</v>
      </c>
      <c r="N15" s="220">
        <v>25</v>
      </c>
      <c r="O15" s="220">
        <v>25</v>
      </c>
      <c r="P15" s="220">
        <v>25</v>
      </c>
      <c r="Q15" s="220">
        <v>25</v>
      </c>
      <c r="R15" s="220">
        <v>25</v>
      </c>
      <c r="S15" s="226">
        <v>25</v>
      </c>
      <c r="T15" s="225">
        <v>1</v>
      </c>
      <c r="U15" s="227">
        <v>1</v>
      </c>
      <c r="V15" s="219">
        <v>2</v>
      </c>
      <c r="W15" s="16">
        <v>0</v>
      </c>
      <c r="X15" s="16">
        <v>0</v>
      </c>
      <c r="Y15" s="16">
        <v>0</v>
      </c>
      <c r="Z15" s="281" t="s">
        <v>161</v>
      </c>
      <c r="AA15" s="282">
        <f>IF(SUM(V15:Y15)=0,"",SUM(H15:S15)*T15*SUM(V15:Y15))/1000</f>
        <v>0.6</v>
      </c>
      <c r="AB15" s="282">
        <f>IF(SUM(V15:Y15)=0,"",SUM(H15:S15)*T15*SUM(V15:Y15))/1000</f>
        <v>0.6</v>
      </c>
      <c r="AC15" s="283">
        <f>ROUND(SUM($H15:$S15),0)*T15</f>
        <v>300</v>
      </c>
      <c r="AD15" s="284" t="str">
        <f>IF(AE15&lt;&gt;"OK","Not an offer",D15&amp;" offer for"&amp;IF(IF(D15="Q3",MIN(N15:P15)=MAX(N15:P15),MIN(H15:S15)=MAX(H15:S15))," flat capacity"," capacity variable by month"))</f>
        <v>YR offer for flat capacity</v>
      </c>
      <c r="AE15" s="285" t="str">
        <f>IF(SUM(V15:Y15)&lt;&gt;0,IF(OR(MOD(SUM(H15:Y15),ROUND(SUM(H15:Y15),2))&gt;0,COUNT(H15:U15)&lt;14),"Check that entries are numbers rounded to two decimal points",IF(B15="","Enter Capacity",IF(AH15,"Capacity Price has to span the entire term, no gap years","OK"))),"Not an Offer")</f>
        <v>OK</v>
      </c>
      <c r="AF15" s="104"/>
      <c r="AG15" s="104"/>
      <c r="AH15" s="176"/>
      <c r="AI15" s="176"/>
      <c r="AJ15" s="176"/>
      <c r="AK15" s="176"/>
      <c r="AL15" s="179">
        <f>IF(H15&lt;&gt;0,AL$14,"")</f>
        <v>1</v>
      </c>
      <c r="AM15" s="176">
        <f t="shared" ref="AM15:AW15" si="0">IF(I15&lt;&gt;0,MIN(AL15,AM$14),AL15)</f>
        <v>1</v>
      </c>
      <c r="AN15" s="176">
        <f t="shared" si="0"/>
        <v>1</v>
      </c>
      <c r="AO15" s="176">
        <f t="shared" si="0"/>
        <v>1</v>
      </c>
      <c r="AP15" s="176">
        <f t="shared" si="0"/>
        <v>1</v>
      </c>
      <c r="AQ15" s="176">
        <f t="shared" si="0"/>
        <v>1</v>
      </c>
      <c r="AR15" s="176">
        <f t="shared" si="0"/>
        <v>1</v>
      </c>
      <c r="AS15" s="176">
        <f t="shared" si="0"/>
        <v>1</v>
      </c>
      <c r="AT15" s="176">
        <f t="shared" si="0"/>
        <v>1</v>
      </c>
      <c r="AU15" s="176">
        <f t="shared" si="0"/>
        <v>1</v>
      </c>
      <c r="AV15" s="176">
        <f t="shared" si="0"/>
        <v>1</v>
      </c>
      <c r="AW15" s="180">
        <f t="shared" si="0"/>
        <v>1</v>
      </c>
      <c r="AX15" s="181">
        <f t="shared" ref="AX15:BH15" si="1">IF(H15&lt;&gt;0,MAX(AY15,AX$14),AY15)</f>
        <v>12</v>
      </c>
      <c r="AY15" s="176">
        <f t="shared" si="1"/>
        <v>12</v>
      </c>
      <c r="AZ15" s="176">
        <f t="shared" si="1"/>
        <v>12</v>
      </c>
      <c r="BA15" s="176">
        <f t="shared" si="1"/>
        <v>12</v>
      </c>
      <c r="BB15" s="176">
        <f t="shared" si="1"/>
        <v>12</v>
      </c>
      <c r="BC15" s="176">
        <f t="shared" si="1"/>
        <v>12</v>
      </c>
      <c r="BD15" s="176">
        <f t="shared" si="1"/>
        <v>12</v>
      </c>
      <c r="BE15" s="176">
        <f t="shared" si="1"/>
        <v>12</v>
      </c>
      <c r="BF15" s="176">
        <f t="shared" si="1"/>
        <v>12</v>
      </c>
      <c r="BG15" s="176">
        <f t="shared" si="1"/>
        <v>12</v>
      </c>
      <c r="BH15" s="176">
        <f t="shared" si="1"/>
        <v>12</v>
      </c>
      <c r="BI15" s="182">
        <f>IF(S15&lt;&gt;0,BI$14,"")</f>
        <v>12</v>
      </c>
    </row>
    <row r="16" spans="1:61" ht="18.75">
      <c r="A16" s="243" t="s">
        <v>162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90"/>
      <c r="AA16" s="291"/>
      <c r="AB16" s="291"/>
      <c r="AC16" s="291"/>
      <c r="AD16" s="291"/>
      <c r="AE16" s="292"/>
      <c r="AF16" s="104"/>
      <c r="AG16" s="104"/>
      <c r="AH16" s="176"/>
      <c r="AI16" s="176"/>
      <c r="AJ16" s="176"/>
      <c r="AK16" s="199"/>
      <c r="AL16" s="177"/>
      <c r="AM16" s="183"/>
      <c r="AN16" s="183"/>
      <c r="AO16" s="184"/>
      <c r="AP16" s="184"/>
      <c r="AT16" s="185"/>
      <c r="AW16" s="186"/>
      <c r="AX16" s="178"/>
      <c r="AY16" s="183"/>
      <c r="AZ16" s="183"/>
      <c r="BA16" s="184"/>
      <c r="BB16" s="184"/>
      <c r="BF16" s="185"/>
      <c r="BI16" s="182"/>
    </row>
    <row r="17" spans="1:61" ht="27.6" customHeight="1">
      <c r="A17" s="3" t="str">
        <f>IF(AE17&lt;&gt;"OK","",CONCATENATE("SELL",TEXT('Front Page'!$F$33,"000"),"-",SUBSTITUTE('Front Page'!$R$63," ",""),"-",LEFT(D17,2),"-",TEXT(B17,"000")))</f>
        <v/>
      </c>
      <c r="B17" s="4" t="str">
        <f>IF(E17="","",1)</f>
        <v/>
      </c>
      <c r="C17" s="5"/>
      <c r="D17" s="17" t="str">
        <f>IF(MIN(H17:S17)=0,IF(MAX(H17:S17)=0,"None",IF(AND(MAX(H17:M17,Q17:S17)=0,MIN(N17:P17)&gt;0),"Q3",IF(AND(O17&gt;0,MAX(H17:N17,P17:S17)=0),"Aug","Monthly"))),"YR")</f>
        <v>None</v>
      </c>
      <c r="E17" s="17" t="str">
        <f t="shared" ref="E17:E66" si="2">IFERROR(DATE($AI$7,AW17,1),"")</f>
        <v/>
      </c>
      <c r="F17" s="17" t="str">
        <f t="shared" ref="F17:F66" si="3">IFERROR(DATE($AI$7,AX17+1,1)-1,"")</f>
        <v/>
      </c>
      <c r="G17" s="232" t="str">
        <f t="shared" ref="G17:G66" si="4">IF(OR(AND(D17="Q3",MIN(N17:P17)&lt;&gt;MAX(N17:P17)),AND(D17="YR",MIN(H17:S17)&lt;&gt;MAX(H17:S17)),D17="Monthly"),"Yes", "No")</f>
        <v>No</v>
      </c>
      <c r="H17" s="223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3">
        <v>0</v>
      </c>
      <c r="Q17" s="223">
        <v>0</v>
      </c>
      <c r="R17" s="223">
        <v>0</v>
      </c>
      <c r="S17" s="223">
        <v>0</v>
      </c>
      <c r="T17" s="276">
        <v>1</v>
      </c>
      <c r="U17" s="276">
        <v>1</v>
      </c>
      <c r="V17" s="221">
        <v>0</v>
      </c>
      <c r="W17" s="221">
        <v>0</v>
      </c>
      <c r="X17" s="273">
        <v>0</v>
      </c>
      <c r="Y17" s="273">
        <v>0</v>
      </c>
      <c r="Z17" s="286"/>
      <c r="AA17" s="287" t="str">
        <f t="shared" ref="AA17:AA66" si="5">IF(SUM(V17:Y17)=0,"",SUM(H17:S17)*T17*SUM(V17:Y17)/1000)</f>
        <v/>
      </c>
      <c r="AB17" s="287" t="str">
        <f t="shared" ref="AB17:AB66" si="6">IF(SUM(V17:Y17)=0,"",SUM(H17:S17)*T17*SUM(V17:Y17)/1000)</f>
        <v/>
      </c>
      <c r="AC17" s="288">
        <f>ROUND(SUM($H17:$S17),0)</f>
        <v>0</v>
      </c>
      <c r="AD17" s="10" t="str">
        <f>IF(AE17&lt;&gt;"OK","Not an offer",D17&amp;" offer for"&amp;IF(IF(D17="Q3",MIN(N17:P17)=MAX(N17:P17),MIN(H17:S17)=MAX(H17:S17))," flat capacity"," capacity variable by month"))</f>
        <v>Not an offer</v>
      </c>
      <c r="AE17" s="289" t="str">
        <f>IF(V17+W17&gt;0,IF(OR(MOD(ROUND(SUM(H17:Y17),10),ROUND(SUM(H17:Y17),2))&gt;0,COUNT(H17:U17)&lt;14),"Check that entries are numbers rounded to two decimal points",IF(B17="","Enter Capacity","OK")),"Not an Offer")</f>
        <v>Not an Offer</v>
      </c>
      <c r="AF17" s="105"/>
      <c r="AG17" s="176">
        <v>1</v>
      </c>
      <c r="AH17" s="176"/>
      <c r="AI17" s="176">
        <f>IF(B17&lt;&gt;"",IF(AE17&lt;&gt;"OK",1,0),IF(AE17="Not an Offer",0,1))</f>
        <v>0</v>
      </c>
      <c r="AJ17" s="176">
        <f>IF(AE17="OK",IF(ROW(B17)-16=B17,0,1),0)</f>
        <v>0</v>
      </c>
      <c r="AK17" s="199"/>
      <c r="AL17" s="179" t="str">
        <f t="shared" ref="AL17:AL66" si="7">IF(H17&lt;&gt;0,AL$14,"")</f>
        <v/>
      </c>
      <c r="AM17" s="176" t="str">
        <f t="shared" ref="AM17:AW40" si="8">IF(I17&lt;&gt;0,MIN(AL17,AM$14),AL17)</f>
        <v/>
      </c>
      <c r="AN17" s="176" t="str">
        <f t="shared" si="8"/>
        <v/>
      </c>
      <c r="AO17" s="176" t="str">
        <f t="shared" si="8"/>
        <v/>
      </c>
      <c r="AP17" s="176" t="str">
        <f t="shared" si="8"/>
        <v/>
      </c>
      <c r="AQ17" s="176" t="str">
        <f t="shared" si="8"/>
        <v/>
      </c>
      <c r="AR17" s="176" t="str">
        <f t="shared" si="8"/>
        <v/>
      </c>
      <c r="AS17" s="176" t="str">
        <f t="shared" si="8"/>
        <v/>
      </c>
      <c r="AT17" s="176" t="str">
        <f t="shared" si="8"/>
        <v/>
      </c>
      <c r="AU17" s="176" t="str">
        <f t="shared" si="8"/>
        <v/>
      </c>
      <c r="AV17" s="176" t="str">
        <f t="shared" si="8"/>
        <v/>
      </c>
      <c r="AW17" s="180" t="str">
        <f t="shared" si="8"/>
        <v/>
      </c>
      <c r="AX17" s="181" t="str">
        <f t="shared" ref="AX17:BH40" si="9">IF(H17&lt;&gt;0,MAX(AY17,AX$14),AY17)</f>
        <v/>
      </c>
      <c r="AY17" s="176" t="str">
        <f t="shared" si="9"/>
        <v/>
      </c>
      <c r="AZ17" s="176" t="str">
        <f t="shared" si="9"/>
        <v/>
      </c>
      <c r="BA17" s="176" t="str">
        <f t="shared" si="9"/>
        <v/>
      </c>
      <c r="BB17" s="176" t="str">
        <f t="shared" si="9"/>
        <v/>
      </c>
      <c r="BC17" s="176" t="str">
        <f t="shared" si="9"/>
        <v/>
      </c>
      <c r="BD17" s="176" t="str">
        <f t="shared" si="9"/>
        <v/>
      </c>
      <c r="BE17" s="176" t="str">
        <f t="shared" si="9"/>
        <v/>
      </c>
      <c r="BF17" s="176" t="str">
        <f t="shared" si="9"/>
        <v/>
      </c>
      <c r="BG17" s="176" t="str">
        <f t="shared" si="9"/>
        <v/>
      </c>
      <c r="BH17" s="176" t="str">
        <f t="shared" si="9"/>
        <v/>
      </c>
      <c r="BI17" s="182" t="str">
        <f t="shared" ref="BI17:BI66" si="10">IF(S17&lt;&gt;0,BI$14,"")</f>
        <v/>
      </c>
    </row>
    <row r="18" spans="1:61" ht="24" customHeight="1">
      <c r="A18" s="3" t="str">
        <f>IF(AE18&lt;&gt;"OK","",CONCATENATE("SELL",TEXT('Front Page'!$F$33,"000"),"-",SUBSTITUTE('Front Page'!$R$63," ",""),"-",LEFT(D18,2),"-",TEXT(B18,"000")))</f>
        <v/>
      </c>
      <c r="B18" s="4" t="str">
        <f>IFERROR(IF(E18="","",MAX(B$17:B17)+1),"")</f>
        <v/>
      </c>
      <c r="C18" s="5"/>
      <c r="D18" s="17" t="str">
        <f t="shared" ref="D18:D66" si="11">IF(MIN(H18:S18)=0,IF(MAX(H18:S18)=0,"None",IF(AND(MAX(H18:M18,Q18:S18)=0,MIN(N18:P18)&gt;0),"Q3",IF(AND(O18&gt;0,MAX(H18:N18,P18:S18)=0),"Aug","Monthly"))),"YR")</f>
        <v>None</v>
      </c>
      <c r="E18" s="17" t="str">
        <f t="shared" si="2"/>
        <v/>
      </c>
      <c r="F18" s="17" t="str">
        <f t="shared" si="3"/>
        <v/>
      </c>
      <c r="G18" s="232" t="str">
        <f t="shared" si="4"/>
        <v>No</v>
      </c>
      <c r="H18" s="223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3">
        <v>0</v>
      </c>
      <c r="Q18" s="223">
        <v>0</v>
      </c>
      <c r="R18" s="223">
        <v>0</v>
      </c>
      <c r="S18" s="223">
        <v>0</v>
      </c>
      <c r="T18" s="276">
        <v>1</v>
      </c>
      <c r="U18" s="276">
        <v>1</v>
      </c>
      <c r="V18" s="221">
        <v>0</v>
      </c>
      <c r="W18" s="221">
        <v>0</v>
      </c>
      <c r="X18" s="273">
        <v>0</v>
      </c>
      <c r="Y18" s="273">
        <v>0</v>
      </c>
      <c r="Z18" s="224"/>
      <c r="AA18" s="7" t="str">
        <f t="shared" si="5"/>
        <v/>
      </c>
      <c r="AB18" s="7" t="str">
        <f t="shared" si="6"/>
        <v/>
      </c>
      <c r="AC18" s="288">
        <f t="shared" ref="AC18:AC66" si="12">ROUND(SUM($H18:$S18),0)</f>
        <v>0</v>
      </c>
      <c r="AD18" s="10" t="str">
        <f t="shared" ref="AD18:AD66" si="13">IF(AE18&lt;&gt;"OK","Not an offer",D18&amp;" offer for"&amp;IF(IF(D18="Q3",MIN(N18:P18)=MAX(N18:P18),MIN(H18:S18)=MAX(H18:S18))," flat capacity"," capacity variable by month"))</f>
        <v>Not an offer</v>
      </c>
      <c r="AE18" s="289" t="str">
        <f t="shared" ref="AE18:AE66" si="14">IF(V18+W18&gt;0,IF(OR(MOD(ROUND(SUM(H18:Y18),10),ROUND(SUM(H18:Y18),2))&gt;0,COUNT(H18:U18)&lt;14),"Check that entries are numbers rounded to two decimal points",IF(B18="","Enter Capacity","OK")),"Not an Offer")</f>
        <v>Not an Offer</v>
      </c>
      <c r="AF18" s="105"/>
      <c r="AG18" s="176">
        <v>2</v>
      </c>
      <c r="AH18" s="176"/>
      <c r="AI18" s="176">
        <f t="shared" ref="AI18:AI66" si="15">IF(B18&lt;&gt;"",IF(AE18&lt;&gt;"OK",1,0),IF(AE18="Not an Offer",0,1))</f>
        <v>0</v>
      </c>
      <c r="AJ18" s="176">
        <f t="shared" ref="AJ18:AJ66" si="16">IF(AE18="OK",IF(ROW(B18)-16=B18,0,1),0)</f>
        <v>0</v>
      </c>
      <c r="AK18" s="199"/>
      <c r="AL18" s="179" t="str">
        <f t="shared" si="7"/>
        <v/>
      </c>
      <c r="AM18" s="176" t="str">
        <f t="shared" si="8"/>
        <v/>
      </c>
      <c r="AN18" s="176" t="str">
        <f t="shared" si="8"/>
        <v/>
      </c>
      <c r="AO18" s="176" t="str">
        <f t="shared" si="8"/>
        <v/>
      </c>
      <c r="AP18" s="176" t="str">
        <f t="shared" si="8"/>
        <v/>
      </c>
      <c r="AQ18" s="176" t="str">
        <f t="shared" si="8"/>
        <v/>
      </c>
      <c r="AR18" s="176" t="str">
        <f t="shared" si="8"/>
        <v/>
      </c>
      <c r="AS18" s="176" t="str">
        <f t="shared" si="8"/>
        <v/>
      </c>
      <c r="AT18" s="176" t="str">
        <f t="shared" si="8"/>
        <v/>
      </c>
      <c r="AU18" s="176" t="str">
        <f t="shared" si="8"/>
        <v/>
      </c>
      <c r="AV18" s="176" t="str">
        <f t="shared" si="8"/>
        <v/>
      </c>
      <c r="AW18" s="180" t="str">
        <f t="shared" si="8"/>
        <v/>
      </c>
      <c r="AX18" s="181" t="str">
        <f t="shared" si="9"/>
        <v/>
      </c>
      <c r="AY18" s="176" t="str">
        <f t="shared" si="9"/>
        <v/>
      </c>
      <c r="AZ18" s="176" t="str">
        <f t="shared" si="9"/>
        <v/>
      </c>
      <c r="BA18" s="176" t="str">
        <f t="shared" si="9"/>
        <v/>
      </c>
      <c r="BB18" s="176" t="str">
        <f t="shared" si="9"/>
        <v/>
      </c>
      <c r="BC18" s="176" t="str">
        <f t="shared" si="9"/>
        <v/>
      </c>
      <c r="BD18" s="176" t="str">
        <f t="shared" si="9"/>
        <v/>
      </c>
      <c r="BE18" s="176" t="str">
        <f t="shared" si="9"/>
        <v/>
      </c>
      <c r="BF18" s="176" t="str">
        <f t="shared" si="9"/>
        <v/>
      </c>
      <c r="BG18" s="176" t="str">
        <f t="shared" si="9"/>
        <v/>
      </c>
      <c r="BH18" s="176" t="str">
        <f t="shared" si="9"/>
        <v/>
      </c>
      <c r="BI18" s="182" t="str">
        <f t="shared" si="10"/>
        <v/>
      </c>
    </row>
    <row r="19" spans="1:61" ht="24" customHeight="1">
      <c r="A19" s="3" t="str">
        <f>IF(AE19&lt;&gt;"OK","",CONCATENATE("SELL",TEXT('Front Page'!$F$33,"000"),"-",SUBSTITUTE('Front Page'!$R$63," ",""),"-",LEFT(D19,2),"-",TEXT(B19,"000")))</f>
        <v/>
      </c>
      <c r="B19" s="4" t="str">
        <f>IFERROR(IF(E19="","",MAX(B$17:B18)+1),"")</f>
        <v/>
      </c>
      <c r="C19" s="5"/>
      <c r="D19" s="17" t="str">
        <f t="shared" si="11"/>
        <v>None</v>
      </c>
      <c r="E19" s="17" t="str">
        <f t="shared" si="2"/>
        <v/>
      </c>
      <c r="F19" s="17" t="str">
        <f t="shared" si="3"/>
        <v/>
      </c>
      <c r="G19" s="232" t="str">
        <f t="shared" si="4"/>
        <v>No</v>
      </c>
      <c r="H19" s="223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3">
        <v>0</v>
      </c>
      <c r="Q19" s="223">
        <v>0</v>
      </c>
      <c r="R19" s="223">
        <v>0</v>
      </c>
      <c r="S19" s="223">
        <v>0</v>
      </c>
      <c r="T19" s="276">
        <v>1</v>
      </c>
      <c r="U19" s="276">
        <v>1</v>
      </c>
      <c r="V19" s="221">
        <v>0</v>
      </c>
      <c r="W19" s="221">
        <v>0</v>
      </c>
      <c r="X19" s="273">
        <v>0</v>
      </c>
      <c r="Y19" s="273">
        <v>0</v>
      </c>
      <c r="Z19" s="224"/>
      <c r="AA19" s="7" t="str">
        <f t="shared" si="5"/>
        <v/>
      </c>
      <c r="AB19" s="7" t="str">
        <f t="shared" si="6"/>
        <v/>
      </c>
      <c r="AC19" s="288">
        <f t="shared" si="12"/>
        <v>0</v>
      </c>
      <c r="AD19" s="10" t="str">
        <f t="shared" si="13"/>
        <v>Not an offer</v>
      </c>
      <c r="AE19" s="289" t="str">
        <f t="shared" si="14"/>
        <v>Not an Offer</v>
      </c>
      <c r="AF19" s="105"/>
      <c r="AG19" s="176">
        <v>3</v>
      </c>
      <c r="AH19" s="176"/>
      <c r="AI19" s="176">
        <f t="shared" si="15"/>
        <v>0</v>
      </c>
      <c r="AJ19" s="176">
        <f t="shared" si="16"/>
        <v>0</v>
      </c>
      <c r="AK19" s="176"/>
      <c r="AL19" s="179" t="str">
        <f t="shared" si="7"/>
        <v/>
      </c>
      <c r="AM19" s="176" t="str">
        <f t="shared" si="8"/>
        <v/>
      </c>
      <c r="AN19" s="176" t="str">
        <f t="shared" si="8"/>
        <v/>
      </c>
      <c r="AO19" s="176" t="str">
        <f t="shared" si="8"/>
        <v/>
      </c>
      <c r="AP19" s="176" t="str">
        <f t="shared" si="8"/>
        <v/>
      </c>
      <c r="AQ19" s="176" t="str">
        <f t="shared" si="8"/>
        <v/>
      </c>
      <c r="AR19" s="176" t="str">
        <f t="shared" si="8"/>
        <v/>
      </c>
      <c r="AS19" s="176" t="str">
        <f t="shared" si="8"/>
        <v/>
      </c>
      <c r="AT19" s="176" t="str">
        <f t="shared" si="8"/>
        <v/>
      </c>
      <c r="AU19" s="176" t="str">
        <f t="shared" si="8"/>
        <v/>
      </c>
      <c r="AV19" s="176" t="str">
        <f t="shared" si="8"/>
        <v/>
      </c>
      <c r="AW19" s="180" t="str">
        <f t="shared" si="8"/>
        <v/>
      </c>
      <c r="AX19" s="181" t="str">
        <f t="shared" si="9"/>
        <v/>
      </c>
      <c r="AY19" s="176" t="str">
        <f t="shared" si="9"/>
        <v/>
      </c>
      <c r="AZ19" s="176" t="str">
        <f t="shared" si="9"/>
        <v/>
      </c>
      <c r="BA19" s="176" t="str">
        <f t="shared" si="9"/>
        <v/>
      </c>
      <c r="BB19" s="176" t="str">
        <f t="shared" si="9"/>
        <v/>
      </c>
      <c r="BC19" s="176" t="str">
        <f t="shared" si="9"/>
        <v/>
      </c>
      <c r="BD19" s="176" t="str">
        <f t="shared" si="9"/>
        <v/>
      </c>
      <c r="BE19" s="176" t="str">
        <f t="shared" si="9"/>
        <v/>
      </c>
      <c r="BF19" s="176" t="str">
        <f t="shared" si="9"/>
        <v/>
      </c>
      <c r="BG19" s="176" t="str">
        <f t="shared" si="9"/>
        <v/>
      </c>
      <c r="BH19" s="176" t="str">
        <f t="shared" si="9"/>
        <v/>
      </c>
      <c r="BI19" s="182" t="str">
        <f t="shared" si="10"/>
        <v/>
      </c>
    </row>
    <row r="20" spans="1:61" ht="24" customHeight="1">
      <c r="A20" s="3" t="str">
        <f>IF(AE20&lt;&gt;"OK","",CONCATENATE("SELL",TEXT('Front Page'!$F$33,"000"),"-",SUBSTITUTE('Front Page'!$R$63," ",""),"-",LEFT(D20,2),"-",TEXT(B20,"000")))</f>
        <v/>
      </c>
      <c r="B20" s="4" t="str">
        <f>IFERROR(IF(E20="","",MAX(B$17:B19)+1),"")</f>
        <v/>
      </c>
      <c r="C20" s="5"/>
      <c r="D20" s="17" t="str">
        <f t="shared" si="11"/>
        <v>None</v>
      </c>
      <c r="E20" s="17" t="str">
        <f t="shared" si="2"/>
        <v/>
      </c>
      <c r="F20" s="17" t="str">
        <f t="shared" si="3"/>
        <v/>
      </c>
      <c r="G20" s="232" t="str">
        <f t="shared" si="4"/>
        <v>No</v>
      </c>
      <c r="H20" s="223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3">
        <v>0</v>
      </c>
      <c r="Q20" s="223">
        <v>0</v>
      </c>
      <c r="R20" s="223">
        <v>0</v>
      </c>
      <c r="S20" s="223">
        <v>0</v>
      </c>
      <c r="T20" s="276">
        <v>1</v>
      </c>
      <c r="U20" s="276">
        <v>1</v>
      </c>
      <c r="V20" s="221">
        <v>0</v>
      </c>
      <c r="W20" s="221">
        <v>0</v>
      </c>
      <c r="X20" s="273">
        <v>0</v>
      </c>
      <c r="Y20" s="273">
        <v>0</v>
      </c>
      <c r="Z20" s="224"/>
      <c r="AA20" s="7" t="str">
        <f t="shared" si="5"/>
        <v/>
      </c>
      <c r="AB20" s="7" t="str">
        <f t="shared" si="6"/>
        <v/>
      </c>
      <c r="AC20" s="288">
        <f t="shared" si="12"/>
        <v>0</v>
      </c>
      <c r="AD20" s="10" t="str">
        <f t="shared" si="13"/>
        <v>Not an offer</v>
      </c>
      <c r="AE20" s="289" t="str">
        <f t="shared" si="14"/>
        <v>Not an Offer</v>
      </c>
      <c r="AF20" s="105"/>
      <c r="AG20" s="176">
        <v>4</v>
      </c>
      <c r="AH20" s="176"/>
      <c r="AI20" s="176">
        <f t="shared" si="15"/>
        <v>0</v>
      </c>
      <c r="AJ20" s="176">
        <f t="shared" si="16"/>
        <v>0</v>
      </c>
      <c r="AK20" s="176"/>
      <c r="AL20" s="179" t="str">
        <f t="shared" si="7"/>
        <v/>
      </c>
      <c r="AM20" s="176" t="str">
        <f t="shared" si="8"/>
        <v/>
      </c>
      <c r="AN20" s="176" t="str">
        <f t="shared" si="8"/>
        <v/>
      </c>
      <c r="AO20" s="176" t="str">
        <f t="shared" si="8"/>
        <v/>
      </c>
      <c r="AP20" s="176" t="str">
        <f t="shared" si="8"/>
        <v/>
      </c>
      <c r="AQ20" s="176" t="str">
        <f t="shared" si="8"/>
        <v/>
      </c>
      <c r="AR20" s="176" t="str">
        <f t="shared" si="8"/>
        <v/>
      </c>
      <c r="AS20" s="176" t="str">
        <f t="shared" si="8"/>
        <v/>
      </c>
      <c r="AT20" s="176" t="str">
        <f t="shared" si="8"/>
        <v/>
      </c>
      <c r="AU20" s="176" t="str">
        <f t="shared" si="8"/>
        <v/>
      </c>
      <c r="AV20" s="176" t="str">
        <f t="shared" si="8"/>
        <v/>
      </c>
      <c r="AW20" s="180" t="str">
        <f t="shared" si="8"/>
        <v/>
      </c>
      <c r="AX20" s="181" t="str">
        <f t="shared" si="9"/>
        <v/>
      </c>
      <c r="AY20" s="176" t="str">
        <f t="shared" si="9"/>
        <v/>
      </c>
      <c r="AZ20" s="176" t="str">
        <f t="shared" si="9"/>
        <v/>
      </c>
      <c r="BA20" s="176" t="str">
        <f t="shared" si="9"/>
        <v/>
      </c>
      <c r="BB20" s="176" t="str">
        <f t="shared" si="9"/>
        <v/>
      </c>
      <c r="BC20" s="176" t="str">
        <f t="shared" si="9"/>
        <v/>
      </c>
      <c r="BD20" s="176" t="str">
        <f t="shared" si="9"/>
        <v/>
      </c>
      <c r="BE20" s="176" t="str">
        <f t="shared" si="9"/>
        <v/>
      </c>
      <c r="BF20" s="176" t="str">
        <f t="shared" si="9"/>
        <v/>
      </c>
      <c r="BG20" s="176" t="str">
        <f t="shared" si="9"/>
        <v/>
      </c>
      <c r="BH20" s="176" t="str">
        <f t="shared" si="9"/>
        <v/>
      </c>
      <c r="BI20" s="182" t="str">
        <f t="shared" si="10"/>
        <v/>
      </c>
    </row>
    <row r="21" spans="1:61" ht="24" customHeight="1">
      <c r="A21" s="3" t="str">
        <f>IF(AE21&lt;&gt;"OK","",CONCATENATE("SELL",TEXT('Front Page'!$F$33,"000"),"-",SUBSTITUTE('Front Page'!$R$63," ",""),"-",LEFT(D21,2),"-",TEXT(B21,"000")))</f>
        <v/>
      </c>
      <c r="B21" s="4" t="str">
        <f>IFERROR(IF(E21="","",MAX(B$17:B20)+1),"")</f>
        <v/>
      </c>
      <c r="C21" s="5"/>
      <c r="D21" s="17" t="str">
        <f t="shared" si="11"/>
        <v>None</v>
      </c>
      <c r="E21" s="17" t="str">
        <f t="shared" si="2"/>
        <v/>
      </c>
      <c r="F21" s="17" t="str">
        <f t="shared" si="3"/>
        <v/>
      </c>
      <c r="G21" s="232" t="str">
        <f t="shared" si="4"/>
        <v>No</v>
      </c>
      <c r="H21" s="223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3">
        <v>0</v>
      </c>
      <c r="Q21" s="223">
        <v>0</v>
      </c>
      <c r="R21" s="223">
        <v>0</v>
      </c>
      <c r="S21" s="223">
        <v>0</v>
      </c>
      <c r="T21" s="276">
        <v>1</v>
      </c>
      <c r="U21" s="276">
        <v>1</v>
      </c>
      <c r="V21" s="221">
        <v>0</v>
      </c>
      <c r="W21" s="221">
        <v>0</v>
      </c>
      <c r="X21" s="273">
        <v>0</v>
      </c>
      <c r="Y21" s="273">
        <v>0</v>
      </c>
      <c r="Z21" s="224"/>
      <c r="AA21" s="7" t="str">
        <f t="shared" si="5"/>
        <v/>
      </c>
      <c r="AB21" s="7" t="str">
        <f t="shared" si="6"/>
        <v/>
      </c>
      <c r="AC21" s="288">
        <f t="shared" si="12"/>
        <v>0</v>
      </c>
      <c r="AD21" s="10" t="str">
        <f t="shared" si="13"/>
        <v>Not an offer</v>
      </c>
      <c r="AE21" s="289" t="str">
        <f t="shared" si="14"/>
        <v>Not an Offer</v>
      </c>
      <c r="AF21" s="105"/>
      <c r="AG21" s="176">
        <v>5</v>
      </c>
      <c r="AH21" s="176"/>
      <c r="AI21" s="176">
        <f t="shared" si="15"/>
        <v>0</v>
      </c>
      <c r="AJ21" s="176">
        <f t="shared" si="16"/>
        <v>0</v>
      </c>
      <c r="AK21" s="176"/>
      <c r="AL21" s="179" t="str">
        <f t="shared" si="7"/>
        <v/>
      </c>
      <c r="AM21" s="176" t="str">
        <f t="shared" si="8"/>
        <v/>
      </c>
      <c r="AN21" s="176" t="str">
        <f t="shared" si="8"/>
        <v/>
      </c>
      <c r="AO21" s="176" t="str">
        <f t="shared" si="8"/>
        <v/>
      </c>
      <c r="AP21" s="176" t="str">
        <f t="shared" si="8"/>
        <v/>
      </c>
      <c r="AQ21" s="176" t="str">
        <f t="shared" si="8"/>
        <v/>
      </c>
      <c r="AR21" s="176" t="str">
        <f t="shared" si="8"/>
        <v/>
      </c>
      <c r="AS21" s="176" t="str">
        <f t="shared" si="8"/>
        <v/>
      </c>
      <c r="AT21" s="176" t="str">
        <f t="shared" si="8"/>
        <v/>
      </c>
      <c r="AU21" s="176" t="str">
        <f t="shared" si="8"/>
        <v/>
      </c>
      <c r="AV21" s="176" t="str">
        <f t="shared" si="8"/>
        <v/>
      </c>
      <c r="AW21" s="180" t="str">
        <f t="shared" si="8"/>
        <v/>
      </c>
      <c r="AX21" s="181" t="str">
        <f t="shared" si="9"/>
        <v/>
      </c>
      <c r="AY21" s="176" t="str">
        <f t="shared" si="9"/>
        <v/>
      </c>
      <c r="AZ21" s="176" t="str">
        <f t="shared" si="9"/>
        <v/>
      </c>
      <c r="BA21" s="176" t="str">
        <f t="shared" si="9"/>
        <v/>
      </c>
      <c r="BB21" s="176" t="str">
        <f t="shared" si="9"/>
        <v/>
      </c>
      <c r="BC21" s="176" t="str">
        <f t="shared" si="9"/>
        <v/>
      </c>
      <c r="BD21" s="176" t="str">
        <f t="shared" si="9"/>
        <v/>
      </c>
      <c r="BE21" s="176" t="str">
        <f t="shared" si="9"/>
        <v/>
      </c>
      <c r="BF21" s="176" t="str">
        <f t="shared" si="9"/>
        <v/>
      </c>
      <c r="BG21" s="176" t="str">
        <f t="shared" si="9"/>
        <v/>
      </c>
      <c r="BH21" s="176" t="str">
        <f t="shared" si="9"/>
        <v/>
      </c>
      <c r="BI21" s="182" t="str">
        <f t="shared" si="10"/>
        <v/>
      </c>
    </row>
    <row r="22" spans="1:61" ht="24" customHeight="1">
      <c r="A22" s="3" t="str">
        <f>IF(AE22&lt;&gt;"OK","",CONCATENATE("SELL",TEXT('Front Page'!$F$33,"000"),"-",SUBSTITUTE('Front Page'!$R$63," ",""),"-",LEFT(D22,2),"-",TEXT(B22,"000")))</f>
        <v/>
      </c>
      <c r="B22" s="4" t="str">
        <f>IFERROR(IF(E22="","",MAX(B$17:B21)+1),"")</f>
        <v/>
      </c>
      <c r="C22" s="5"/>
      <c r="D22" s="17" t="str">
        <f t="shared" si="11"/>
        <v>None</v>
      </c>
      <c r="E22" s="17" t="str">
        <f t="shared" si="2"/>
        <v/>
      </c>
      <c r="F22" s="17" t="str">
        <f t="shared" si="3"/>
        <v/>
      </c>
      <c r="G22" s="232" t="str">
        <f t="shared" si="4"/>
        <v>No</v>
      </c>
      <c r="H22" s="223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76">
        <v>1</v>
      </c>
      <c r="U22" s="276">
        <v>1</v>
      </c>
      <c r="V22" s="221">
        <v>0</v>
      </c>
      <c r="W22" s="221">
        <v>0</v>
      </c>
      <c r="X22" s="273">
        <v>0</v>
      </c>
      <c r="Y22" s="273">
        <v>0</v>
      </c>
      <c r="Z22" s="224"/>
      <c r="AA22" s="7" t="str">
        <f t="shared" si="5"/>
        <v/>
      </c>
      <c r="AB22" s="7" t="str">
        <f t="shared" si="6"/>
        <v/>
      </c>
      <c r="AC22" s="288">
        <f t="shared" si="12"/>
        <v>0</v>
      </c>
      <c r="AD22" s="10" t="str">
        <f t="shared" si="13"/>
        <v>Not an offer</v>
      </c>
      <c r="AE22" s="289" t="str">
        <f t="shared" si="14"/>
        <v>Not an Offer</v>
      </c>
      <c r="AF22" s="105"/>
      <c r="AG22" s="176">
        <v>6</v>
      </c>
      <c r="AH22" s="176"/>
      <c r="AI22" s="176">
        <f t="shared" si="15"/>
        <v>0</v>
      </c>
      <c r="AJ22" s="176">
        <f t="shared" si="16"/>
        <v>0</v>
      </c>
      <c r="AK22" s="176"/>
      <c r="AL22" s="179" t="str">
        <f t="shared" si="7"/>
        <v/>
      </c>
      <c r="AM22" s="176" t="str">
        <f t="shared" si="8"/>
        <v/>
      </c>
      <c r="AN22" s="176" t="str">
        <f t="shared" si="8"/>
        <v/>
      </c>
      <c r="AO22" s="176" t="str">
        <f t="shared" si="8"/>
        <v/>
      </c>
      <c r="AP22" s="176" t="str">
        <f t="shared" si="8"/>
        <v/>
      </c>
      <c r="AQ22" s="176" t="str">
        <f t="shared" si="8"/>
        <v/>
      </c>
      <c r="AR22" s="176" t="str">
        <f t="shared" si="8"/>
        <v/>
      </c>
      <c r="AS22" s="176" t="str">
        <f t="shared" si="8"/>
        <v/>
      </c>
      <c r="AT22" s="176" t="str">
        <f t="shared" si="8"/>
        <v/>
      </c>
      <c r="AU22" s="176" t="str">
        <f t="shared" si="8"/>
        <v/>
      </c>
      <c r="AV22" s="176" t="str">
        <f t="shared" si="8"/>
        <v/>
      </c>
      <c r="AW22" s="180" t="str">
        <f t="shared" si="8"/>
        <v/>
      </c>
      <c r="AX22" s="181" t="str">
        <f t="shared" si="9"/>
        <v/>
      </c>
      <c r="AY22" s="176" t="str">
        <f t="shared" si="9"/>
        <v/>
      </c>
      <c r="AZ22" s="176" t="str">
        <f t="shared" si="9"/>
        <v/>
      </c>
      <c r="BA22" s="176" t="str">
        <f t="shared" si="9"/>
        <v/>
      </c>
      <c r="BB22" s="176" t="str">
        <f t="shared" si="9"/>
        <v/>
      </c>
      <c r="BC22" s="176" t="str">
        <f t="shared" si="9"/>
        <v/>
      </c>
      <c r="BD22" s="176" t="str">
        <f t="shared" si="9"/>
        <v/>
      </c>
      <c r="BE22" s="176" t="str">
        <f t="shared" si="9"/>
        <v/>
      </c>
      <c r="BF22" s="176" t="str">
        <f t="shared" si="9"/>
        <v/>
      </c>
      <c r="BG22" s="176" t="str">
        <f t="shared" si="9"/>
        <v/>
      </c>
      <c r="BH22" s="176" t="str">
        <f t="shared" si="9"/>
        <v/>
      </c>
      <c r="BI22" s="182" t="str">
        <f t="shared" si="10"/>
        <v/>
      </c>
    </row>
    <row r="23" spans="1:61" ht="24" customHeight="1">
      <c r="A23" s="3" t="str">
        <f>IF(AE23&lt;&gt;"OK","",CONCATENATE("SELL",TEXT('Front Page'!$F$33,"000"),"-",SUBSTITUTE('Front Page'!$R$63," ",""),"-",LEFT(D23,2),"-",TEXT(B23,"000")))</f>
        <v/>
      </c>
      <c r="B23" s="4" t="str">
        <f>IFERROR(IF(E23="","",MAX(B$17:B22)+1),"")</f>
        <v/>
      </c>
      <c r="C23" s="5"/>
      <c r="D23" s="17" t="str">
        <f t="shared" si="11"/>
        <v>None</v>
      </c>
      <c r="E23" s="17" t="str">
        <f t="shared" si="2"/>
        <v/>
      </c>
      <c r="F23" s="17" t="str">
        <f t="shared" si="3"/>
        <v/>
      </c>
      <c r="G23" s="232" t="str">
        <f t="shared" si="4"/>
        <v>No</v>
      </c>
      <c r="H23" s="223">
        <v>0</v>
      </c>
      <c r="I23" s="221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76">
        <v>1</v>
      </c>
      <c r="U23" s="276">
        <v>1</v>
      </c>
      <c r="V23" s="221">
        <v>0</v>
      </c>
      <c r="W23" s="221">
        <v>0</v>
      </c>
      <c r="X23" s="273">
        <v>0</v>
      </c>
      <c r="Y23" s="274">
        <v>0</v>
      </c>
      <c r="Z23" s="224"/>
      <c r="AA23" s="7" t="str">
        <f t="shared" si="5"/>
        <v/>
      </c>
      <c r="AB23" s="7" t="str">
        <f t="shared" si="6"/>
        <v/>
      </c>
      <c r="AC23" s="288">
        <f t="shared" si="12"/>
        <v>0</v>
      </c>
      <c r="AD23" s="10" t="str">
        <f t="shared" si="13"/>
        <v>Not an offer</v>
      </c>
      <c r="AE23" s="289" t="str">
        <f t="shared" si="14"/>
        <v>Not an Offer</v>
      </c>
      <c r="AF23" s="105"/>
      <c r="AG23" s="176">
        <v>7</v>
      </c>
      <c r="AH23" s="176"/>
      <c r="AI23" s="176">
        <f t="shared" si="15"/>
        <v>0</v>
      </c>
      <c r="AJ23" s="176">
        <f t="shared" si="16"/>
        <v>0</v>
      </c>
      <c r="AK23" s="176"/>
      <c r="AL23" s="179" t="str">
        <f t="shared" si="7"/>
        <v/>
      </c>
      <c r="AM23" s="176" t="str">
        <f t="shared" si="8"/>
        <v/>
      </c>
      <c r="AN23" s="176" t="str">
        <f t="shared" si="8"/>
        <v/>
      </c>
      <c r="AO23" s="176" t="str">
        <f t="shared" si="8"/>
        <v/>
      </c>
      <c r="AP23" s="176" t="str">
        <f t="shared" si="8"/>
        <v/>
      </c>
      <c r="AQ23" s="176" t="str">
        <f t="shared" si="8"/>
        <v/>
      </c>
      <c r="AR23" s="176" t="str">
        <f t="shared" si="8"/>
        <v/>
      </c>
      <c r="AS23" s="176" t="str">
        <f t="shared" si="8"/>
        <v/>
      </c>
      <c r="AT23" s="176" t="str">
        <f t="shared" si="8"/>
        <v/>
      </c>
      <c r="AU23" s="176" t="str">
        <f t="shared" si="8"/>
        <v/>
      </c>
      <c r="AV23" s="176" t="str">
        <f t="shared" si="8"/>
        <v/>
      </c>
      <c r="AW23" s="180" t="str">
        <f t="shared" si="8"/>
        <v/>
      </c>
      <c r="AX23" s="181" t="str">
        <f t="shared" si="9"/>
        <v/>
      </c>
      <c r="AY23" s="176" t="str">
        <f t="shared" si="9"/>
        <v/>
      </c>
      <c r="AZ23" s="176" t="str">
        <f t="shared" si="9"/>
        <v/>
      </c>
      <c r="BA23" s="176" t="str">
        <f t="shared" si="9"/>
        <v/>
      </c>
      <c r="BB23" s="176" t="str">
        <f t="shared" si="9"/>
        <v/>
      </c>
      <c r="BC23" s="176" t="str">
        <f t="shared" si="9"/>
        <v/>
      </c>
      <c r="BD23" s="176" t="str">
        <f t="shared" si="9"/>
        <v/>
      </c>
      <c r="BE23" s="176" t="str">
        <f t="shared" si="9"/>
        <v/>
      </c>
      <c r="BF23" s="176" t="str">
        <f t="shared" si="9"/>
        <v/>
      </c>
      <c r="BG23" s="176" t="str">
        <f t="shared" si="9"/>
        <v/>
      </c>
      <c r="BH23" s="176" t="str">
        <f t="shared" si="9"/>
        <v/>
      </c>
      <c r="BI23" s="182" t="str">
        <f t="shared" si="10"/>
        <v/>
      </c>
    </row>
    <row r="24" spans="1:61" ht="24" customHeight="1">
      <c r="A24" s="3" t="str">
        <f>IF(AE24&lt;&gt;"OK","",CONCATENATE("SELL",TEXT('Front Page'!$F$33,"000"),"-",SUBSTITUTE('Front Page'!$R$63," ",""),"-",LEFT(D24,2),"-",TEXT(B24,"000")))</f>
        <v/>
      </c>
      <c r="B24" s="4" t="str">
        <f>IFERROR(IF(E24="","",MAX(B$17:B23)+1),"")</f>
        <v/>
      </c>
      <c r="C24" s="5"/>
      <c r="D24" s="17" t="str">
        <f t="shared" si="11"/>
        <v>None</v>
      </c>
      <c r="E24" s="17" t="str">
        <f t="shared" si="2"/>
        <v/>
      </c>
      <c r="F24" s="17" t="str">
        <f t="shared" si="3"/>
        <v/>
      </c>
      <c r="G24" s="232" t="str">
        <f t="shared" si="4"/>
        <v>No</v>
      </c>
      <c r="H24" s="223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76">
        <v>1</v>
      </c>
      <c r="U24" s="276">
        <v>1</v>
      </c>
      <c r="V24" s="221">
        <v>0</v>
      </c>
      <c r="W24" s="221">
        <v>0</v>
      </c>
      <c r="X24" s="273">
        <v>0</v>
      </c>
      <c r="Y24" s="274">
        <v>0</v>
      </c>
      <c r="Z24" s="224"/>
      <c r="AA24" s="7" t="str">
        <f t="shared" si="5"/>
        <v/>
      </c>
      <c r="AB24" s="7" t="str">
        <f t="shared" si="6"/>
        <v/>
      </c>
      <c r="AC24" s="288">
        <f t="shared" si="12"/>
        <v>0</v>
      </c>
      <c r="AD24" s="10" t="str">
        <f t="shared" si="13"/>
        <v>Not an offer</v>
      </c>
      <c r="AE24" s="289" t="str">
        <f t="shared" si="14"/>
        <v>Not an Offer</v>
      </c>
      <c r="AF24" s="105"/>
      <c r="AG24" s="176">
        <v>8</v>
      </c>
      <c r="AH24" s="176"/>
      <c r="AI24" s="176">
        <f t="shared" si="15"/>
        <v>0</v>
      </c>
      <c r="AJ24" s="176">
        <f t="shared" si="16"/>
        <v>0</v>
      </c>
      <c r="AK24" s="176"/>
      <c r="AL24" s="179" t="str">
        <f t="shared" si="7"/>
        <v/>
      </c>
      <c r="AM24" s="176" t="str">
        <f t="shared" si="8"/>
        <v/>
      </c>
      <c r="AN24" s="176" t="str">
        <f t="shared" si="8"/>
        <v/>
      </c>
      <c r="AO24" s="176" t="str">
        <f t="shared" si="8"/>
        <v/>
      </c>
      <c r="AP24" s="176" t="str">
        <f t="shared" si="8"/>
        <v/>
      </c>
      <c r="AQ24" s="176" t="str">
        <f t="shared" si="8"/>
        <v/>
      </c>
      <c r="AR24" s="176" t="str">
        <f t="shared" si="8"/>
        <v/>
      </c>
      <c r="AS24" s="176" t="str">
        <f t="shared" si="8"/>
        <v/>
      </c>
      <c r="AT24" s="176" t="str">
        <f t="shared" si="8"/>
        <v/>
      </c>
      <c r="AU24" s="176" t="str">
        <f t="shared" si="8"/>
        <v/>
      </c>
      <c r="AV24" s="176" t="str">
        <f t="shared" si="8"/>
        <v/>
      </c>
      <c r="AW24" s="180" t="str">
        <f t="shared" si="8"/>
        <v/>
      </c>
      <c r="AX24" s="181" t="str">
        <f t="shared" si="9"/>
        <v/>
      </c>
      <c r="AY24" s="176" t="str">
        <f t="shared" si="9"/>
        <v/>
      </c>
      <c r="AZ24" s="176" t="str">
        <f t="shared" si="9"/>
        <v/>
      </c>
      <c r="BA24" s="176" t="str">
        <f t="shared" si="9"/>
        <v/>
      </c>
      <c r="BB24" s="176" t="str">
        <f t="shared" si="9"/>
        <v/>
      </c>
      <c r="BC24" s="176" t="str">
        <f t="shared" si="9"/>
        <v/>
      </c>
      <c r="BD24" s="176" t="str">
        <f t="shared" si="9"/>
        <v/>
      </c>
      <c r="BE24" s="176" t="str">
        <f t="shared" si="9"/>
        <v/>
      </c>
      <c r="BF24" s="176" t="str">
        <f t="shared" si="9"/>
        <v/>
      </c>
      <c r="BG24" s="176" t="str">
        <f t="shared" si="9"/>
        <v/>
      </c>
      <c r="BH24" s="176" t="str">
        <f t="shared" si="9"/>
        <v/>
      </c>
      <c r="BI24" s="182" t="str">
        <f t="shared" si="10"/>
        <v/>
      </c>
    </row>
    <row r="25" spans="1:61" ht="24" customHeight="1">
      <c r="A25" s="3" t="str">
        <f>IF(AE25&lt;&gt;"OK","",CONCATENATE("SELL",TEXT('Front Page'!$F$33,"000"),"-",SUBSTITUTE('Front Page'!$R$63," ",""),"-",LEFT(D25,2),"-",TEXT(B25,"000")))</f>
        <v/>
      </c>
      <c r="B25" s="4" t="str">
        <f>IFERROR(IF(E25="","",MAX(B$17:B24)+1),"")</f>
        <v/>
      </c>
      <c r="C25" s="5"/>
      <c r="D25" s="17" t="str">
        <f t="shared" si="11"/>
        <v>None</v>
      </c>
      <c r="E25" s="17" t="str">
        <f t="shared" si="2"/>
        <v/>
      </c>
      <c r="F25" s="17" t="str">
        <f t="shared" si="3"/>
        <v/>
      </c>
      <c r="G25" s="232" t="str">
        <f t="shared" si="4"/>
        <v>No</v>
      </c>
      <c r="H25" s="223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76">
        <v>1</v>
      </c>
      <c r="U25" s="276">
        <v>1</v>
      </c>
      <c r="V25" s="221">
        <v>0</v>
      </c>
      <c r="W25" s="221">
        <v>0</v>
      </c>
      <c r="X25" s="273">
        <v>0</v>
      </c>
      <c r="Y25" s="274">
        <v>0</v>
      </c>
      <c r="Z25" s="224"/>
      <c r="AA25" s="7" t="str">
        <f t="shared" si="5"/>
        <v/>
      </c>
      <c r="AB25" s="7" t="str">
        <f t="shared" si="6"/>
        <v/>
      </c>
      <c r="AC25" s="288">
        <f t="shared" si="12"/>
        <v>0</v>
      </c>
      <c r="AD25" s="10" t="str">
        <f t="shared" si="13"/>
        <v>Not an offer</v>
      </c>
      <c r="AE25" s="289" t="str">
        <f t="shared" si="14"/>
        <v>Not an Offer</v>
      </c>
      <c r="AF25" s="105"/>
      <c r="AG25" s="176">
        <v>9</v>
      </c>
      <c r="AH25" s="176"/>
      <c r="AI25" s="176">
        <f t="shared" si="15"/>
        <v>0</v>
      </c>
      <c r="AJ25" s="176">
        <f t="shared" si="16"/>
        <v>0</v>
      </c>
      <c r="AK25" s="176"/>
      <c r="AL25" s="179" t="str">
        <f t="shared" si="7"/>
        <v/>
      </c>
      <c r="AM25" s="176" t="str">
        <f t="shared" si="8"/>
        <v/>
      </c>
      <c r="AN25" s="176" t="str">
        <f t="shared" si="8"/>
        <v/>
      </c>
      <c r="AO25" s="176" t="str">
        <f t="shared" si="8"/>
        <v/>
      </c>
      <c r="AP25" s="176" t="str">
        <f t="shared" si="8"/>
        <v/>
      </c>
      <c r="AQ25" s="176" t="str">
        <f t="shared" si="8"/>
        <v/>
      </c>
      <c r="AR25" s="176" t="str">
        <f t="shared" si="8"/>
        <v/>
      </c>
      <c r="AS25" s="176" t="str">
        <f t="shared" si="8"/>
        <v/>
      </c>
      <c r="AT25" s="176" t="str">
        <f t="shared" si="8"/>
        <v/>
      </c>
      <c r="AU25" s="176" t="str">
        <f t="shared" si="8"/>
        <v/>
      </c>
      <c r="AV25" s="176" t="str">
        <f t="shared" si="8"/>
        <v/>
      </c>
      <c r="AW25" s="180" t="str">
        <f t="shared" si="8"/>
        <v/>
      </c>
      <c r="AX25" s="181" t="str">
        <f t="shared" si="9"/>
        <v/>
      </c>
      <c r="AY25" s="176" t="str">
        <f t="shared" si="9"/>
        <v/>
      </c>
      <c r="AZ25" s="176" t="str">
        <f t="shared" si="9"/>
        <v/>
      </c>
      <c r="BA25" s="176" t="str">
        <f t="shared" si="9"/>
        <v/>
      </c>
      <c r="BB25" s="176" t="str">
        <f t="shared" si="9"/>
        <v/>
      </c>
      <c r="BC25" s="176" t="str">
        <f t="shared" si="9"/>
        <v/>
      </c>
      <c r="BD25" s="176" t="str">
        <f t="shared" si="9"/>
        <v/>
      </c>
      <c r="BE25" s="176" t="str">
        <f t="shared" si="9"/>
        <v/>
      </c>
      <c r="BF25" s="176" t="str">
        <f t="shared" si="9"/>
        <v/>
      </c>
      <c r="BG25" s="176" t="str">
        <f t="shared" si="9"/>
        <v/>
      </c>
      <c r="BH25" s="176" t="str">
        <f t="shared" si="9"/>
        <v/>
      </c>
      <c r="BI25" s="182" t="str">
        <f t="shared" si="10"/>
        <v/>
      </c>
    </row>
    <row r="26" spans="1:61" ht="24" customHeight="1">
      <c r="A26" s="3" t="str">
        <f>IF(AE26&lt;&gt;"OK","",CONCATENATE("SELL",TEXT('Front Page'!$F$33,"000"),"-",SUBSTITUTE('Front Page'!$R$63," ",""),"-",LEFT(D26,2),"-",TEXT(B26,"000")))</f>
        <v/>
      </c>
      <c r="B26" s="4" t="str">
        <f>IFERROR(IF(E26="","",MAX(B$17:B25)+1),"")</f>
        <v/>
      </c>
      <c r="C26" s="5"/>
      <c r="D26" s="17" t="str">
        <f t="shared" si="11"/>
        <v>None</v>
      </c>
      <c r="E26" s="17" t="str">
        <f t="shared" si="2"/>
        <v/>
      </c>
      <c r="F26" s="17" t="str">
        <f t="shared" si="3"/>
        <v/>
      </c>
      <c r="G26" s="232" t="str">
        <f t="shared" si="4"/>
        <v>No</v>
      </c>
      <c r="H26" s="223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76">
        <v>1</v>
      </c>
      <c r="U26" s="276">
        <v>1</v>
      </c>
      <c r="V26" s="221">
        <v>0</v>
      </c>
      <c r="W26" s="221">
        <v>0</v>
      </c>
      <c r="X26" s="273">
        <v>0</v>
      </c>
      <c r="Y26" s="274">
        <v>0</v>
      </c>
      <c r="Z26" s="224"/>
      <c r="AA26" s="7" t="str">
        <f t="shared" si="5"/>
        <v/>
      </c>
      <c r="AB26" s="7" t="str">
        <f t="shared" si="6"/>
        <v/>
      </c>
      <c r="AC26" s="288">
        <f t="shared" si="12"/>
        <v>0</v>
      </c>
      <c r="AD26" s="10" t="str">
        <f t="shared" si="13"/>
        <v>Not an offer</v>
      </c>
      <c r="AE26" s="289" t="str">
        <f t="shared" si="14"/>
        <v>Not an Offer</v>
      </c>
      <c r="AF26" s="105"/>
      <c r="AG26" s="176">
        <v>10</v>
      </c>
      <c r="AH26" s="176"/>
      <c r="AI26" s="176">
        <f t="shared" si="15"/>
        <v>0</v>
      </c>
      <c r="AJ26" s="176">
        <f t="shared" si="16"/>
        <v>0</v>
      </c>
      <c r="AK26" s="176"/>
      <c r="AL26" s="179" t="str">
        <f t="shared" si="7"/>
        <v/>
      </c>
      <c r="AM26" s="176" t="str">
        <f t="shared" si="8"/>
        <v/>
      </c>
      <c r="AN26" s="176" t="str">
        <f t="shared" si="8"/>
        <v/>
      </c>
      <c r="AO26" s="176" t="str">
        <f t="shared" si="8"/>
        <v/>
      </c>
      <c r="AP26" s="176" t="str">
        <f t="shared" si="8"/>
        <v/>
      </c>
      <c r="AQ26" s="176" t="str">
        <f t="shared" si="8"/>
        <v/>
      </c>
      <c r="AR26" s="176" t="str">
        <f t="shared" si="8"/>
        <v/>
      </c>
      <c r="AS26" s="176" t="str">
        <f t="shared" si="8"/>
        <v/>
      </c>
      <c r="AT26" s="176" t="str">
        <f t="shared" si="8"/>
        <v/>
      </c>
      <c r="AU26" s="176" t="str">
        <f t="shared" si="8"/>
        <v/>
      </c>
      <c r="AV26" s="176" t="str">
        <f t="shared" si="8"/>
        <v/>
      </c>
      <c r="AW26" s="180" t="str">
        <f t="shared" si="8"/>
        <v/>
      </c>
      <c r="AX26" s="181" t="str">
        <f t="shared" si="9"/>
        <v/>
      </c>
      <c r="AY26" s="176" t="str">
        <f t="shared" si="9"/>
        <v/>
      </c>
      <c r="AZ26" s="176" t="str">
        <f t="shared" si="9"/>
        <v/>
      </c>
      <c r="BA26" s="176" t="str">
        <f t="shared" si="9"/>
        <v/>
      </c>
      <c r="BB26" s="176" t="str">
        <f t="shared" si="9"/>
        <v/>
      </c>
      <c r="BC26" s="176" t="str">
        <f t="shared" si="9"/>
        <v/>
      </c>
      <c r="BD26" s="176" t="str">
        <f t="shared" si="9"/>
        <v/>
      </c>
      <c r="BE26" s="176" t="str">
        <f t="shared" si="9"/>
        <v/>
      </c>
      <c r="BF26" s="176" t="str">
        <f t="shared" si="9"/>
        <v/>
      </c>
      <c r="BG26" s="176" t="str">
        <f t="shared" si="9"/>
        <v/>
      </c>
      <c r="BH26" s="176" t="str">
        <f t="shared" si="9"/>
        <v/>
      </c>
      <c r="BI26" s="182" t="str">
        <f t="shared" si="10"/>
        <v/>
      </c>
    </row>
    <row r="27" spans="1:61" ht="24" customHeight="1">
      <c r="A27" s="3" t="str">
        <f>IF(AE27&lt;&gt;"OK","",CONCATENATE("SELL",TEXT('Front Page'!$F$33,"000"),"-",SUBSTITUTE('Front Page'!$R$63," ",""),"-",LEFT(D27,2),"-",TEXT(B27,"000")))</f>
        <v/>
      </c>
      <c r="B27" s="4" t="str">
        <f>IFERROR(IF(E27="","",MAX(B$17:B26)+1),"")</f>
        <v/>
      </c>
      <c r="C27" s="5"/>
      <c r="D27" s="17" t="str">
        <f t="shared" si="11"/>
        <v>None</v>
      </c>
      <c r="E27" s="17" t="str">
        <f t="shared" si="2"/>
        <v/>
      </c>
      <c r="F27" s="17" t="str">
        <f t="shared" si="3"/>
        <v/>
      </c>
      <c r="G27" s="232" t="str">
        <f t="shared" si="4"/>
        <v>No</v>
      </c>
      <c r="H27" s="223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76">
        <v>1</v>
      </c>
      <c r="U27" s="276">
        <v>1</v>
      </c>
      <c r="V27" s="221">
        <v>0</v>
      </c>
      <c r="W27" s="221">
        <v>0</v>
      </c>
      <c r="X27" s="273">
        <v>0</v>
      </c>
      <c r="Y27" s="274">
        <v>0</v>
      </c>
      <c r="Z27" s="224"/>
      <c r="AA27" s="7" t="str">
        <f t="shared" si="5"/>
        <v/>
      </c>
      <c r="AB27" s="7" t="str">
        <f t="shared" si="6"/>
        <v/>
      </c>
      <c r="AC27" s="288">
        <f t="shared" si="12"/>
        <v>0</v>
      </c>
      <c r="AD27" s="10" t="str">
        <f t="shared" si="13"/>
        <v>Not an offer</v>
      </c>
      <c r="AE27" s="289" t="str">
        <f t="shared" si="14"/>
        <v>Not an Offer</v>
      </c>
      <c r="AF27" s="105"/>
      <c r="AG27" s="176">
        <v>11</v>
      </c>
      <c r="AH27" s="176"/>
      <c r="AI27" s="176">
        <f t="shared" si="15"/>
        <v>0</v>
      </c>
      <c r="AJ27" s="176">
        <f t="shared" si="16"/>
        <v>0</v>
      </c>
      <c r="AK27" s="176"/>
      <c r="AL27" s="179" t="str">
        <f t="shared" si="7"/>
        <v/>
      </c>
      <c r="AM27" s="176" t="str">
        <f t="shared" si="8"/>
        <v/>
      </c>
      <c r="AN27" s="176" t="str">
        <f t="shared" si="8"/>
        <v/>
      </c>
      <c r="AO27" s="176" t="str">
        <f t="shared" si="8"/>
        <v/>
      </c>
      <c r="AP27" s="176" t="str">
        <f t="shared" si="8"/>
        <v/>
      </c>
      <c r="AQ27" s="176" t="str">
        <f t="shared" si="8"/>
        <v/>
      </c>
      <c r="AR27" s="176" t="str">
        <f t="shared" si="8"/>
        <v/>
      </c>
      <c r="AS27" s="176" t="str">
        <f t="shared" si="8"/>
        <v/>
      </c>
      <c r="AT27" s="176" t="str">
        <f t="shared" si="8"/>
        <v/>
      </c>
      <c r="AU27" s="176" t="str">
        <f t="shared" si="8"/>
        <v/>
      </c>
      <c r="AV27" s="176" t="str">
        <f t="shared" si="8"/>
        <v/>
      </c>
      <c r="AW27" s="180" t="str">
        <f t="shared" si="8"/>
        <v/>
      </c>
      <c r="AX27" s="181" t="str">
        <f t="shared" si="9"/>
        <v/>
      </c>
      <c r="AY27" s="176" t="str">
        <f t="shared" si="9"/>
        <v/>
      </c>
      <c r="AZ27" s="176" t="str">
        <f t="shared" si="9"/>
        <v/>
      </c>
      <c r="BA27" s="176" t="str">
        <f t="shared" si="9"/>
        <v/>
      </c>
      <c r="BB27" s="176" t="str">
        <f t="shared" si="9"/>
        <v/>
      </c>
      <c r="BC27" s="176" t="str">
        <f t="shared" si="9"/>
        <v/>
      </c>
      <c r="BD27" s="176" t="str">
        <f t="shared" si="9"/>
        <v/>
      </c>
      <c r="BE27" s="176" t="str">
        <f t="shared" si="9"/>
        <v/>
      </c>
      <c r="BF27" s="176" t="str">
        <f t="shared" si="9"/>
        <v/>
      </c>
      <c r="BG27" s="176" t="str">
        <f t="shared" si="9"/>
        <v/>
      </c>
      <c r="BH27" s="176" t="str">
        <f t="shared" si="9"/>
        <v/>
      </c>
      <c r="BI27" s="182" t="str">
        <f t="shared" si="10"/>
        <v/>
      </c>
    </row>
    <row r="28" spans="1:61" ht="24" customHeight="1">
      <c r="A28" s="3" t="str">
        <f>IF(AE28&lt;&gt;"OK","",CONCATENATE("SELL",TEXT('Front Page'!$F$33,"000"),"-",SUBSTITUTE('Front Page'!$R$63," ",""),"-",LEFT(D28,2),"-",TEXT(B28,"000")))</f>
        <v/>
      </c>
      <c r="B28" s="4" t="str">
        <f>IFERROR(IF(E28="","",MAX(B$17:B27)+1),"")</f>
        <v/>
      </c>
      <c r="C28" s="5"/>
      <c r="D28" s="17" t="str">
        <f t="shared" si="11"/>
        <v>None</v>
      </c>
      <c r="E28" s="17" t="str">
        <f t="shared" si="2"/>
        <v/>
      </c>
      <c r="F28" s="17" t="str">
        <f t="shared" si="3"/>
        <v/>
      </c>
      <c r="G28" s="232" t="str">
        <f t="shared" si="4"/>
        <v>No</v>
      </c>
      <c r="H28" s="223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76">
        <v>1</v>
      </c>
      <c r="U28" s="276">
        <v>1</v>
      </c>
      <c r="V28" s="221">
        <v>0</v>
      </c>
      <c r="W28" s="221">
        <v>0</v>
      </c>
      <c r="X28" s="273">
        <v>0</v>
      </c>
      <c r="Y28" s="274">
        <v>0</v>
      </c>
      <c r="Z28" s="224"/>
      <c r="AA28" s="7" t="str">
        <f t="shared" si="5"/>
        <v/>
      </c>
      <c r="AB28" s="7" t="str">
        <f t="shared" si="6"/>
        <v/>
      </c>
      <c r="AC28" s="288">
        <f t="shared" si="12"/>
        <v>0</v>
      </c>
      <c r="AD28" s="10" t="str">
        <f t="shared" si="13"/>
        <v>Not an offer</v>
      </c>
      <c r="AE28" s="289" t="str">
        <f t="shared" si="14"/>
        <v>Not an Offer</v>
      </c>
      <c r="AF28" s="105"/>
      <c r="AG28" s="176">
        <v>12</v>
      </c>
      <c r="AH28" s="176"/>
      <c r="AI28" s="176">
        <f t="shared" si="15"/>
        <v>0</v>
      </c>
      <c r="AJ28" s="176">
        <f t="shared" si="16"/>
        <v>0</v>
      </c>
      <c r="AK28" s="176"/>
      <c r="AL28" s="179" t="str">
        <f t="shared" si="7"/>
        <v/>
      </c>
      <c r="AM28" s="176" t="str">
        <f t="shared" si="8"/>
        <v/>
      </c>
      <c r="AN28" s="176" t="str">
        <f t="shared" si="8"/>
        <v/>
      </c>
      <c r="AO28" s="176" t="str">
        <f t="shared" si="8"/>
        <v/>
      </c>
      <c r="AP28" s="176" t="str">
        <f t="shared" si="8"/>
        <v/>
      </c>
      <c r="AQ28" s="176" t="str">
        <f t="shared" si="8"/>
        <v/>
      </c>
      <c r="AR28" s="176" t="str">
        <f t="shared" si="8"/>
        <v/>
      </c>
      <c r="AS28" s="176" t="str">
        <f t="shared" si="8"/>
        <v/>
      </c>
      <c r="AT28" s="176" t="str">
        <f t="shared" si="8"/>
        <v/>
      </c>
      <c r="AU28" s="176" t="str">
        <f t="shared" si="8"/>
        <v/>
      </c>
      <c r="AV28" s="176" t="str">
        <f t="shared" si="8"/>
        <v/>
      </c>
      <c r="AW28" s="180" t="str">
        <f t="shared" si="8"/>
        <v/>
      </c>
      <c r="AX28" s="181" t="str">
        <f t="shared" si="9"/>
        <v/>
      </c>
      <c r="AY28" s="176" t="str">
        <f t="shared" si="9"/>
        <v/>
      </c>
      <c r="AZ28" s="176" t="str">
        <f t="shared" si="9"/>
        <v/>
      </c>
      <c r="BA28" s="176" t="str">
        <f t="shared" si="9"/>
        <v/>
      </c>
      <c r="BB28" s="176" t="str">
        <f t="shared" si="9"/>
        <v/>
      </c>
      <c r="BC28" s="176" t="str">
        <f t="shared" si="9"/>
        <v/>
      </c>
      <c r="BD28" s="176" t="str">
        <f t="shared" si="9"/>
        <v/>
      </c>
      <c r="BE28" s="176" t="str">
        <f t="shared" si="9"/>
        <v/>
      </c>
      <c r="BF28" s="176" t="str">
        <f t="shared" si="9"/>
        <v/>
      </c>
      <c r="BG28" s="176" t="str">
        <f t="shared" si="9"/>
        <v/>
      </c>
      <c r="BH28" s="176" t="str">
        <f t="shared" si="9"/>
        <v/>
      </c>
      <c r="BI28" s="182" t="str">
        <f t="shared" si="10"/>
        <v/>
      </c>
    </row>
    <row r="29" spans="1:61" ht="24" customHeight="1">
      <c r="A29" s="3" t="str">
        <f>IF(AE29&lt;&gt;"OK","",CONCATENATE("SELL",TEXT('Front Page'!$F$33,"000"),"-",SUBSTITUTE('Front Page'!$R$63," ",""),"-",LEFT(D29,2),"-",TEXT(B29,"000")))</f>
        <v/>
      </c>
      <c r="B29" s="4" t="str">
        <f>IFERROR(IF(E29="","",MAX(B$17:B28)+1),"")</f>
        <v/>
      </c>
      <c r="C29" s="5"/>
      <c r="D29" s="17" t="str">
        <f t="shared" si="11"/>
        <v>None</v>
      </c>
      <c r="E29" s="17" t="str">
        <f t="shared" si="2"/>
        <v/>
      </c>
      <c r="F29" s="17" t="str">
        <f t="shared" si="3"/>
        <v/>
      </c>
      <c r="G29" s="232" t="str">
        <f t="shared" si="4"/>
        <v>No</v>
      </c>
      <c r="H29" s="223">
        <v>0</v>
      </c>
      <c r="I29" s="221">
        <v>0</v>
      </c>
      <c r="J29" s="221">
        <v>0</v>
      </c>
      <c r="K29" s="221">
        <v>0</v>
      </c>
      <c r="L29" s="221">
        <v>0</v>
      </c>
      <c r="M29" s="221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76">
        <v>1</v>
      </c>
      <c r="U29" s="276">
        <v>1</v>
      </c>
      <c r="V29" s="221">
        <v>0</v>
      </c>
      <c r="W29" s="221">
        <v>0</v>
      </c>
      <c r="X29" s="273">
        <v>0</v>
      </c>
      <c r="Y29" s="274">
        <v>0</v>
      </c>
      <c r="Z29" s="224"/>
      <c r="AA29" s="7" t="str">
        <f t="shared" si="5"/>
        <v/>
      </c>
      <c r="AB29" s="7" t="str">
        <f t="shared" si="6"/>
        <v/>
      </c>
      <c r="AC29" s="288">
        <f t="shared" si="12"/>
        <v>0</v>
      </c>
      <c r="AD29" s="10" t="str">
        <f t="shared" si="13"/>
        <v>Not an offer</v>
      </c>
      <c r="AE29" s="289" t="str">
        <f t="shared" si="14"/>
        <v>Not an Offer</v>
      </c>
      <c r="AF29" s="105"/>
      <c r="AG29" s="176">
        <v>13</v>
      </c>
      <c r="AH29" s="176"/>
      <c r="AI29" s="176">
        <f t="shared" si="15"/>
        <v>0</v>
      </c>
      <c r="AJ29" s="176">
        <f t="shared" si="16"/>
        <v>0</v>
      </c>
      <c r="AK29" s="176"/>
      <c r="AL29" s="179" t="str">
        <f t="shared" si="7"/>
        <v/>
      </c>
      <c r="AM29" s="176" t="str">
        <f t="shared" si="8"/>
        <v/>
      </c>
      <c r="AN29" s="176" t="str">
        <f t="shared" si="8"/>
        <v/>
      </c>
      <c r="AO29" s="176" t="str">
        <f t="shared" si="8"/>
        <v/>
      </c>
      <c r="AP29" s="176" t="str">
        <f t="shared" si="8"/>
        <v/>
      </c>
      <c r="AQ29" s="176" t="str">
        <f t="shared" si="8"/>
        <v/>
      </c>
      <c r="AR29" s="176" t="str">
        <f t="shared" si="8"/>
        <v/>
      </c>
      <c r="AS29" s="176" t="str">
        <f t="shared" si="8"/>
        <v/>
      </c>
      <c r="AT29" s="176" t="str">
        <f t="shared" si="8"/>
        <v/>
      </c>
      <c r="AU29" s="176" t="str">
        <f t="shared" si="8"/>
        <v/>
      </c>
      <c r="AV29" s="176" t="str">
        <f t="shared" si="8"/>
        <v/>
      </c>
      <c r="AW29" s="180" t="str">
        <f t="shared" si="8"/>
        <v/>
      </c>
      <c r="AX29" s="181" t="str">
        <f t="shared" si="9"/>
        <v/>
      </c>
      <c r="AY29" s="176" t="str">
        <f t="shared" si="9"/>
        <v/>
      </c>
      <c r="AZ29" s="176" t="str">
        <f t="shared" si="9"/>
        <v/>
      </c>
      <c r="BA29" s="176" t="str">
        <f t="shared" si="9"/>
        <v/>
      </c>
      <c r="BB29" s="176" t="str">
        <f t="shared" si="9"/>
        <v/>
      </c>
      <c r="BC29" s="176" t="str">
        <f t="shared" si="9"/>
        <v/>
      </c>
      <c r="BD29" s="176" t="str">
        <f t="shared" si="9"/>
        <v/>
      </c>
      <c r="BE29" s="176" t="str">
        <f t="shared" si="9"/>
        <v/>
      </c>
      <c r="BF29" s="176" t="str">
        <f t="shared" si="9"/>
        <v/>
      </c>
      <c r="BG29" s="176" t="str">
        <f t="shared" si="9"/>
        <v/>
      </c>
      <c r="BH29" s="176" t="str">
        <f t="shared" si="9"/>
        <v/>
      </c>
      <c r="BI29" s="182" t="str">
        <f t="shared" si="10"/>
        <v/>
      </c>
    </row>
    <row r="30" spans="1:61" ht="24" customHeight="1">
      <c r="A30" s="3" t="str">
        <f>IF(AE30&lt;&gt;"OK","",CONCATENATE("SELL",TEXT('Front Page'!$F$33,"000"),"-",SUBSTITUTE('Front Page'!$R$63," ",""),"-",LEFT(D30,2),"-",TEXT(B30,"000")))</f>
        <v/>
      </c>
      <c r="B30" s="4" t="str">
        <f>IFERROR(IF(E30="","",MAX(B$17:B29)+1),"")</f>
        <v/>
      </c>
      <c r="C30" s="5"/>
      <c r="D30" s="17" t="str">
        <f t="shared" si="11"/>
        <v>None</v>
      </c>
      <c r="E30" s="17" t="str">
        <f t="shared" si="2"/>
        <v/>
      </c>
      <c r="F30" s="17" t="str">
        <f t="shared" si="3"/>
        <v/>
      </c>
      <c r="G30" s="232" t="str">
        <f t="shared" si="4"/>
        <v>No</v>
      </c>
      <c r="H30" s="223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76">
        <v>1</v>
      </c>
      <c r="U30" s="276">
        <v>1</v>
      </c>
      <c r="V30" s="221">
        <v>0</v>
      </c>
      <c r="W30" s="221">
        <v>0</v>
      </c>
      <c r="X30" s="273">
        <v>0</v>
      </c>
      <c r="Y30" s="274">
        <v>0</v>
      </c>
      <c r="Z30" s="224"/>
      <c r="AA30" s="7" t="str">
        <f t="shared" si="5"/>
        <v/>
      </c>
      <c r="AB30" s="7" t="str">
        <f t="shared" si="6"/>
        <v/>
      </c>
      <c r="AC30" s="288">
        <f t="shared" si="12"/>
        <v>0</v>
      </c>
      <c r="AD30" s="10" t="str">
        <f t="shared" si="13"/>
        <v>Not an offer</v>
      </c>
      <c r="AE30" s="289" t="str">
        <f t="shared" si="14"/>
        <v>Not an Offer</v>
      </c>
      <c r="AF30" s="105"/>
      <c r="AG30" s="176">
        <v>14</v>
      </c>
      <c r="AH30" s="176"/>
      <c r="AI30" s="176">
        <f t="shared" si="15"/>
        <v>0</v>
      </c>
      <c r="AJ30" s="176">
        <f t="shared" si="16"/>
        <v>0</v>
      </c>
      <c r="AK30" s="176"/>
      <c r="AL30" s="179" t="str">
        <f t="shared" si="7"/>
        <v/>
      </c>
      <c r="AM30" s="176" t="str">
        <f t="shared" si="8"/>
        <v/>
      </c>
      <c r="AN30" s="176" t="str">
        <f t="shared" si="8"/>
        <v/>
      </c>
      <c r="AO30" s="176" t="str">
        <f t="shared" si="8"/>
        <v/>
      </c>
      <c r="AP30" s="176" t="str">
        <f t="shared" si="8"/>
        <v/>
      </c>
      <c r="AQ30" s="176" t="str">
        <f t="shared" si="8"/>
        <v/>
      </c>
      <c r="AR30" s="176" t="str">
        <f t="shared" si="8"/>
        <v/>
      </c>
      <c r="AS30" s="176" t="str">
        <f t="shared" si="8"/>
        <v/>
      </c>
      <c r="AT30" s="176" t="str">
        <f t="shared" si="8"/>
        <v/>
      </c>
      <c r="AU30" s="176" t="str">
        <f t="shared" si="8"/>
        <v/>
      </c>
      <c r="AV30" s="176" t="str">
        <f t="shared" si="8"/>
        <v/>
      </c>
      <c r="AW30" s="180" t="str">
        <f t="shared" si="8"/>
        <v/>
      </c>
      <c r="AX30" s="181" t="str">
        <f t="shared" si="9"/>
        <v/>
      </c>
      <c r="AY30" s="176" t="str">
        <f t="shared" si="9"/>
        <v/>
      </c>
      <c r="AZ30" s="176" t="str">
        <f t="shared" si="9"/>
        <v/>
      </c>
      <c r="BA30" s="176" t="str">
        <f t="shared" si="9"/>
        <v/>
      </c>
      <c r="BB30" s="176" t="str">
        <f t="shared" si="9"/>
        <v/>
      </c>
      <c r="BC30" s="176" t="str">
        <f t="shared" si="9"/>
        <v/>
      </c>
      <c r="BD30" s="176" t="str">
        <f t="shared" si="9"/>
        <v/>
      </c>
      <c r="BE30" s="176" t="str">
        <f t="shared" si="9"/>
        <v/>
      </c>
      <c r="BF30" s="176" t="str">
        <f t="shared" si="9"/>
        <v/>
      </c>
      <c r="BG30" s="176" t="str">
        <f t="shared" si="9"/>
        <v/>
      </c>
      <c r="BH30" s="176" t="str">
        <f t="shared" si="9"/>
        <v/>
      </c>
      <c r="BI30" s="182" t="str">
        <f t="shared" si="10"/>
        <v/>
      </c>
    </row>
    <row r="31" spans="1:61" ht="24" customHeight="1">
      <c r="A31" s="3" t="str">
        <f>IF(AE31&lt;&gt;"OK","",CONCATENATE("SELL",TEXT('Front Page'!$F$33,"000"),"-",SUBSTITUTE('Front Page'!$R$63," ",""),"-",LEFT(D31,2),"-",TEXT(B31,"000")))</f>
        <v/>
      </c>
      <c r="B31" s="4" t="str">
        <f>IFERROR(IF(E31="","",MAX(B$17:B30)+1),"")</f>
        <v/>
      </c>
      <c r="C31" s="5"/>
      <c r="D31" s="17" t="str">
        <f t="shared" si="11"/>
        <v>None</v>
      </c>
      <c r="E31" s="17" t="str">
        <f t="shared" si="2"/>
        <v/>
      </c>
      <c r="F31" s="17" t="str">
        <f t="shared" si="3"/>
        <v/>
      </c>
      <c r="G31" s="232" t="str">
        <f t="shared" si="4"/>
        <v>No</v>
      </c>
      <c r="H31" s="223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0</v>
      </c>
      <c r="T31" s="276">
        <v>1</v>
      </c>
      <c r="U31" s="276">
        <v>1</v>
      </c>
      <c r="V31" s="221">
        <v>0</v>
      </c>
      <c r="W31" s="221">
        <v>0</v>
      </c>
      <c r="X31" s="273">
        <v>0</v>
      </c>
      <c r="Y31" s="274">
        <v>0</v>
      </c>
      <c r="Z31" s="224"/>
      <c r="AA31" s="7" t="str">
        <f t="shared" si="5"/>
        <v/>
      </c>
      <c r="AB31" s="7" t="str">
        <f t="shared" si="6"/>
        <v/>
      </c>
      <c r="AC31" s="288">
        <f t="shared" si="12"/>
        <v>0</v>
      </c>
      <c r="AD31" s="10" t="str">
        <f t="shared" si="13"/>
        <v>Not an offer</v>
      </c>
      <c r="AE31" s="289" t="str">
        <f t="shared" si="14"/>
        <v>Not an Offer</v>
      </c>
      <c r="AF31" s="105"/>
      <c r="AG31" s="176">
        <v>15</v>
      </c>
      <c r="AH31" s="176"/>
      <c r="AI31" s="176">
        <f t="shared" si="15"/>
        <v>0</v>
      </c>
      <c r="AJ31" s="176">
        <f t="shared" si="16"/>
        <v>0</v>
      </c>
      <c r="AK31" s="176"/>
      <c r="AL31" s="179" t="str">
        <f t="shared" si="7"/>
        <v/>
      </c>
      <c r="AM31" s="176" t="str">
        <f t="shared" si="8"/>
        <v/>
      </c>
      <c r="AN31" s="176" t="str">
        <f t="shared" si="8"/>
        <v/>
      </c>
      <c r="AO31" s="176" t="str">
        <f t="shared" si="8"/>
        <v/>
      </c>
      <c r="AP31" s="176" t="str">
        <f t="shared" si="8"/>
        <v/>
      </c>
      <c r="AQ31" s="176" t="str">
        <f t="shared" si="8"/>
        <v/>
      </c>
      <c r="AR31" s="176" t="str">
        <f t="shared" si="8"/>
        <v/>
      </c>
      <c r="AS31" s="176" t="str">
        <f t="shared" si="8"/>
        <v/>
      </c>
      <c r="AT31" s="176" t="str">
        <f t="shared" si="8"/>
        <v/>
      </c>
      <c r="AU31" s="176" t="str">
        <f t="shared" si="8"/>
        <v/>
      </c>
      <c r="AV31" s="176" t="str">
        <f t="shared" si="8"/>
        <v/>
      </c>
      <c r="AW31" s="180" t="str">
        <f t="shared" si="8"/>
        <v/>
      </c>
      <c r="AX31" s="181" t="str">
        <f t="shared" si="9"/>
        <v/>
      </c>
      <c r="AY31" s="176" t="str">
        <f t="shared" si="9"/>
        <v/>
      </c>
      <c r="AZ31" s="176" t="str">
        <f t="shared" si="9"/>
        <v/>
      </c>
      <c r="BA31" s="176" t="str">
        <f t="shared" si="9"/>
        <v/>
      </c>
      <c r="BB31" s="176" t="str">
        <f t="shared" si="9"/>
        <v/>
      </c>
      <c r="BC31" s="176" t="str">
        <f t="shared" si="9"/>
        <v/>
      </c>
      <c r="BD31" s="176" t="str">
        <f t="shared" si="9"/>
        <v/>
      </c>
      <c r="BE31" s="176" t="str">
        <f t="shared" si="9"/>
        <v/>
      </c>
      <c r="BF31" s="176" t="str">
        <f t="shared" si="9"/>
        <v/>
      </c>
      <c r="BG31" s="176" t="str">
        <f t="shared" si="9"/>
        <v/>
      </c>
      <c r="BH31" s="176" t="str">
        <f t="shared" si="9"/>
        <v/>
      </c>
      <c r="BI31" s="182" t="str">
        <f t="shared" si="10"/>
        <v/>
      </c>
    </row>
    <row r="32" spans="1:61" ht="24" customHeight="1">
      <c r="A32" s="3" t="str">
        <f>IF(AE32&lt;&gt;"OK","",CONCATENATE("SELL",TEXT('Front Page'!$F$33,"000"),"-",SUBSTITUTE('Front Page'!$R$63," ",""),"-",LEFT(D32,2),"-",TEXT(B32,"000")))</f>
        <v/>
      </c>
      <c r="B32" s="4" t="str">
        <f>IFERROR(IF(E32="","",MAX(B$17:B31)+1),"")</f>
        <v/>
      </c>
      <c r="C32" s="5"/>
      <c r="D32" s="17" t="str">
        <f t="shared" si="11"/>
        <v>None</v>
      </c>
      <c r="E32" s="17" t="str">
        <f t="shared" si="2"/>
        <v/>
      </c>
      <c r="F32" s="17" t="str">
        <f t="shared" si="3"/>
        <v/>
      </c>
      <c r="G32" s="232" t="str">
        <f t="shared" si="4"/>
        <v>No</v>
      </c>
      <c r="H32" s="223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76">
        <v>1</v>
      </c>
      <c r="U32" s="276">
        <v>1</v>
      </c>
      <c r="V32" s="221">
        <v>0</v>
      </c>
      <c r="W32" s="221">
        <v>0</v>
      </c>
      <c r="X32" s="273">
        <v>0</v>
      </c>
      <c r="Y32" s="274">
        <v>0</v>
      </c>
      <c r="Z32" s="224"/>
      <c r="AA32" s="7" t="str">
        <f t="shared" si="5"/>
        <v/>
      </c>
      <c r="AB32" s="7" t="str">
        <f t="shared" si="6"/>
        <v/>
      </c>
      <c r="AC32" s="288">
        <f t="shared" si="12"/>
        <v>0</v>
      </c>
      <c r="AD32" s="10" t="str">
        <f t="shared" si="13"/>
        <v>Not an offer</v>
      </c>
      <c r="AE32" s="289" t="str">
        <f t="shared" si="14"/>
        <v>Not an Offer</v>
      </c>
      <c r="AF32" s="105"/>
      <c r="AG32" s="176">
        <v>16</v>
      </c>
      <c r="AH32" s="176"/>
      <c r="AI32" s="176">
        <f t="shared" si="15"/>
        <v>0</v>
      </c>
      <c r="AJ32" s="176">
        <f t="shared" si="16"/>
        <v>0</v>
      </c>
      <c r="AK32" s="176"/>
      <c r="AL32" s="179" t="str">
        <f t="shared" si="7"/>
        <v/>
      </c>
      <c r="AM32" s="176" t="str">
        <f t="shared" si="8"/>
        <v/>
      </c>
      <c r="AN32" s="176" t="str">
        <f t="shared" si="8"/>
        <v/>
      </c>
      <c r="AO32" s="176" t="str">
        <f t="shared" si="8"/>
        <v/>
      </c>
      <c r="AP32" s="176" t="str">
        <f t="shared" si="8"/>
        <v/>
      </c>
      <c r="AQ32" s="176" t="str">
        <f t="shared" si="8"/>
        <v/>
      </c>
      <c r="AR32" s="176" t="str">
        <f t="shared" si="8"/>
        <v/>
      </c>
      <c r="AS32" s="176" t="str">
        <f t="shared" si="8"/>
        <v/>
      </c>
      <c r="AT32" s="176" t="str">
        <f t="shared" si="8"/>
        <v/>
      </c>
      <c r="AU32" s="176" t="str">
        <f t="shared" si="8"/>
        <v/>
      </c>
      <c r="AV32" s="176" t="str">
        <f t="shared" si="8"/>
        <v/>
      </c>
      <c r="AW32" s="180" t="str">
        <f t="shared" si="8"/>
        <v/>
      </c>
      <c r="AX32" s="181" t="str">
        <f t="shared" si="9"/>
        <v/>
      </c>
      <c r="AY32" s="176" t="str">
        <f t="shared" si="9"/>
        <v/>
      </c>
      <c r="AZ32" s="176" t="str">
        <f t="shared" si="9"/>
        <v/>
      </c>
      <c r="BA32" s="176" t="str">
        <f t="shared" si="9"/>
        <v/>
      </c>
      <c r="BB32" s="176" t="str">
        <f t="shared" si="9"/>
        <v/>
      </c>
      <c r="BC32" s="176" t="str">
        <f t="shared" si="9"/>
        <v/>
      </c>
      <c r="BD32" s="176" t="str">
        <f t="shared" si="9"/>
        <v/>
      </c>
      <c r="BE32" s="176" t="str">
        <f t="shared" si="9"/>
        <v/>
      </c>
      <c r="BF32" s="176" t="str">
        <f t="shared" si="9"/>
        <v/>
      </c>
      <c r="BG32" s="176" t="str">
        <f t="shared" si="9"/>
        <v/>
      </c>
      <c r="BH32" s="176" t="str">
        <f t="shared" si="9"/>
        <v/>
      </c>
      <c r="BI32" s="182" t="str">
        <f t="shared" si="10"/>
        <v/>
      </c>
    </row>
    <row r="33" spans="1:61" ht="24" customHeight="1">
      <c r="A33" s="3" t="str">
        <f>IF(AE33&lt;&gt;"OK","",CONCATENATE("SELL",TEXT('Front Page'!$F$33,"000"),"-",SUBSTITUTE('Front Page'!$R$63," ",""),"-",LEFT(D33,2),"-",TEXT(B33,"000")))</f>
        <v/>
      </c>
      <c r="B33" s="4" t="str">
        <f>IFERROR(IF(E33="","",MAX(B$17:B32)+1),"")</f>
        <v/>
      </c>
      <c r="C33" s="5"/>
      <c r="D33" s="17" t="str">
        <f t="shared" si="11"/>
        <v>None</v>
      </c>
      <c r="E33" s="17" t="str">
        <f t="shared" si="2"/>
        <v/>
      </c>
      <c r="F33" s="17" t="str">
        <f t="shared" si="3"/>
        <v/>
      </c>
      <c r="G33" s="232" t="str">
        <f t="shared" si="4"/>
        <v>No</v>
      </c>
      <c r="H33" s="223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76">
        <v>1</v>
      </c>
      <c r="U33" s="276">
        <v>1</v>
      </c>
      <c r="V33" s="221">
        <v>0</v>
      </c>
      <c r="W33" s="221">
        <v>0</v>
      </c>
      <c r="X33" s="273">
        <v>0</v>
      </c>
      <c r="Y33" s="274">
        <v>0</v>
      </c>
      <c r="Z33" s="224"/>
      <c r="AA33" s="7" t="str">
        <f t="shared" si="5"/>
        <v/>
      </c>
      <c r="AB33" s="7" t="str">
        <f t="shared" si="6"/>
        <v/>
      </c>
      <c r="AC33" s="288">
        <f t="shared" si="12"/>
        <v>0</v>
      </c>
      <c r="AD33" s="10" t="str">
        <f t="shared" si="13"/>
        <v>Not an offer</v>
      </c>
      <c r="AE33" s="289" t="str">
        <f t="shared" si="14"/>
        <v>Not an Offer</v>
      </c>
      <c r="AF33" s="105"/>
      <c r="AG33" s="176">
        <v>17</v>
      </c>
      <c r="AH33" s="176"/>
      <c r="AI33" s="176">
        <f t="shared" si="15"/>
        <v>0</v>
      </c>
      <c r="AJ33" s="176">
        <f t="shared" si="16"/>
        <v>0</v>
      </c>
      <c r="AK33" s="176"/>
      <c r="AL33" s="179" t="str">
        <f t="shared" si="7"/>
        <v/>
      </c>
      <c r="AM33" s="176" t="str">
        <f t="shared" si="8"/>
        <v/>
      </c>
      <c r="AN33" s="176" t="str">
        <f t="shared" si="8"/>
        <v/>
      </c>
      <c r="AO33" s="176" t="str">
        <f t="shared" si="8"/>
        <v/>
      </c>
      <c r="AP33" s="176" t="str">
        <f t="shared" si="8"/>
        <v/>
      </c>
      <c r="AQ33" s="176" t="str">
        <f t="shared" si="8"/>
        <v/>
      </c>
      <c r="AR33" s="176" t="str">
        <f t="shared" si="8"/>
        <v/>
      </c>
      <c r="AS33" s="176" t="str">
        <f t="shared" si="8"/>
        <v/>
      </c>
      <c r="AT33" s="176" t="str">
        <f t="shared" si="8"/>
        <v/>
      </c>
      <c r="AU33" s="176" t="str">
        <f t="shared" si="8"/>
        <v/>
      </c>
      <c r="AV33" s="176" t="str">
        <f t="shared" si="8"/>
        <v/>
      </c>
      <c r="AW33" s="180" t="str">
        <f t="shared" si="8"/>
        <v/>
      </c>
      <c r="AX33" s="181" t="str">
        <f t="shared" si="9"/>
        <v/>
      </c>
      <c r="AY33" s="176" t="str">
        <f t="shared" si="9"/>
        <v/>
      </c>
      <c r="AZ33" s="176" t="str">
        <f t="shared" si="9"/>
        <v/>
      </c>
      <c r="BA33" s="176" t="str">
        <f t="shared" si="9"/>
        <v/>
      </c>
      <c r="BB33" s="176" t="str">
        <f t="shared" si="9"/>
        <v/>
      </c>
      <c r="BC33" s="176" t="str">
        <f t="shared" si="9"/>
        <v/>
      </c>
      <c r="BD33" s="176" t="str">
        <f t="shared" si="9"/>
        <v/>
      </c>
      <c r="BE33" s="176" t="str">
        <f t="shared" si="9"/>
        <v/>
      </c>
      <c r="BF33" s="176" t="str">
        <f t="shared" si="9"/>
        <v/>
      </c>
      <c r="BG33" s="176" t="str">
        <f t="shared" si="9"/>
        <v/>
      </c>
      <c r="BH33" s="176" t="str">
        <f t="shared" si="9"/>
        <v/>
      </c>
      <c r="BI33" s="182" t="str">
        <f t="shared" si="10"/>
        <v/>
      </c>
    </row>
    <row r="34" spans="1:61" ht="24" customHeight="1">
      <c r="A34" s="3" t="str">
        <f>IF(AE34&lt;&gt;"OK","",CONCATENATE("SELL",TEXT('Front Page'!$F$33,"000"),"-",SUBSTITUTE('Front Page'!$R$63," ",""),"-",LEFT(D34,2),"-",TEXT(B34,"000")))</f>
        <v/>
      </c>
      <c r="B34" s="4" t="str">
        <f>IFERROR(IF(E34="","",MAX(B$17:B33)+1),"")</f>
        <v/>
      </c>
      <c r="C34" s="5"/>
      <c r="D34" s="17" t="str">
        <f t="shared" si="11"/>
        <v>None</v>
      </c>
      <c r="E34" s="17" t="str">
        <f t="shared" si="2"/>
        <v/>
      </c>
      <c r="F34" s="17" t="str">
        <f t="shared" si="3"/>
        <v/>
      </c>
      <c r="G34" s="232" t="str">
        <f t="shared" si="4"/>
        <v>No</v>
      </c>
      <c r="H34" s="223">
        <v>0</v>
      </c>
      <c r="I34" s="221">
        <v>0</v>
      </c>
      <c r="J34" s="221">
        <v>0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276">
        <v>1</v>
      </c>
      <c r="U34" s="276">
        <v>1</v>
      </c>
      <c r="V34" s="221">
        <v>0</v>
      </c>
      <c r="W34" s="221">
        <v>0</v>
      </c>
      <c r="X34" s="273">
        <v>0</v>
      </c>
      <c r="Y34" s="274">
        <v>0</v>
      </c>
      <c r="Z34" s="224"/>
      <c r="AA34" s="7" t="str">
        <f t="shared" si="5"/>
        <v/>
      </c>
      <c r="AB34" s="7" t="str">
        <f t="shared" si="6"/>
        <v/>
      </c>
      <c r="AC34" s="288">
        <f t="shared" si="12"/>
        <v>0</v>
      </c>
      <c r="AD34" s="10" t="str">
        <f t="shared" si="13"/>
        <v>Not an offer</v>
      </c>
      <c r="AE34" s="289" t="str">
        <f t="shared" si="14"/>
        <v>Not an Offer</v>
      </c>
      <c r="AF34" s="105"/>
      <c r="AG34" s="176">
        <v>18</v>
      </c>
      <c r="AH34" s="176"/>
      <c r="AI34" s="176">
        <f t="shared" si="15"/>
        <v>0</v>
      </c>
      <c r="AJ34" s="176">
        <f t="shared" si="16"/>
        <v>0</v>
      </c>
      <c r="AK34" s="176"/>
      <c r="AL34" s="179" t="str">
        <f t="shared" si="7"/>
        <v/>
      </c>
      <c r="AM34" s="176" t="str">
        <f t="shared" si="8"/>
        <v/>
      </c>
      <c r="AN34" s="176" t="str">
        <f t="shared" si="8"/>
        <v/>
      </c>
      <c r="AO34" s="176" t="str">
        <f t="shared" si="8"/>
        <v/>
      </c>
      <c r="AP34" s="176" t="str">
        <f t="shared" si="8"/>
        <v/>
      </c>
      <c r="AQ34" s="176" t="str">
        <f t="shared" si="8"/>
        <v/>
      </c>
      <c r="AR34" s="176" t="str">
        <f t="shared" si="8"/>
        <v/>
      </c>
      <c r="AS34" s="176" t="str">
        <f t="shared" si="8"/>
        <v/>
      </c>
      <c r="AT34" s="176" t="str">
        <f t="shared" si="8"/>
        <v/>
      </c>
      <c r="AU34" s="176" t="str">
        <f t="shared" si="8"/>
        <v/>
      </c>
      <c r="AV34" s="176" t="str">
        <f t="shared" si="8"/>
        <v/>
      </c>
      <c r="AW34" s="180" t="str">
        <f t="shared" si="8"/>
        <v/>
      </c>
      <c r="AX34" s="181" t="str">
        <f t="shared" si="9"/>
        <v/>
      </c>
      <c r="AY34" s="176" t="str">
        <f t="shared" si="9"/>
        <v/>
      </c>
      <c r="AZ34" s="176" t="str">
        <f t="shared" si="9"/>
        <v/>
      </c>
      <c r="BA34" s="176" t="str">
        <f t="shared" si="9"/>
        <v/>
      </c>
      <c r="BB34" s="176" t="str">
        <f t="shared" si="9"/>
        <v/>
      </c>
      <c r="BC34" s="176" t="str">
        <f t="shared" si="9"/>
        <v/>
      </c>
      <c r="BD34" s="176" t="str">
        <f t="shared" si="9"/>
        <v/>
      </c>
      <c r="BE34" s="176" t="str">
        <f t="shared" si="9"/>
        <v/>
      </c>
      <c r="BF34" s="176" t="str">
        <f t="shared" si="9"/>
        <v/>
      </c>
      <c r="BG34" s="176" t="str">
        <f t="shared" si="9"/>
        <v/>
      </c>
      <c r="BH34" s="176" t="str">
        <f t="shared" si="9"/>
        <v/>
      </c>
      <c r="BI34" s="182" t="str">
        <f t="shared" si="10"/>
        <v/>
      </c>
    </row>
    <row r="35" spans="1:61" ht="24" customHeight="1">
      <c r="A35" s="3" t="str">
        <f>IF(AE35&lt;&gt;"OK","",CONCATENATE("SELL",TEXT('Front Page'!$F$33,"000"),"-",SUBSTITUTE('Front Page'!$R$63," ",""),"-",LEFT(D35,2),"-",TEXT(B35,"000")))</f>
        <v/>
      </c>
      <c r="B35" s="4" t="str">
        <f>IFERROR(IF(E35="","",MAX(B$17:B34)+1),"")</f>
        <v/>
      </c>
      <c r="C35" s="5"/>
      <c r="D35" s="17" t="str">
        <f t="shared" si="11"/>
        <v>None</v>
      </c>
      <c r="E35" s="17" t="str">
        <f t="shared" si="2"/>
        <v/>
      </c>
      <c r="F35" s="17" t="str">
        <f t="shared" si="3"/>
        <v/>
      </c>
      <c r="G35" s="232" t="str">
        <f t="shared" si="4"/>
        <v>No</v>
      </c>
      <c r="H35" s="223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76">
        <v>1</v>
      </c>
      <c r="U35" s="276">
        <v>1</v>
      </c>
      <c r="V35" s="221">
        <v>0</v>
      </c>
      <c r="W35" s="221">
        <v>0</v>
      </c>
      <c r="X35" s="273">
        <v>0</v>
      </c>
      <c r="Y35" s="274">
        <v>0</v>
      </c>
      <c r="Z35" s="224"/>
      <c r="AA35" s="7" t="str">
        <f t="shared" si="5"/>
        <v/>
      </c>
      <c r="AB35" s="7" t="str">
        <f t="shared" si="6"/>
        <v/>
      </c>
      <c r="AC35" s="288">
        <f t="shared" si="12"/>
        <v>0</v>
      </c>
      <c r="AD35" s="10" t="str">
        <f t="shared" si="13"/>
        <v>Not an offer</v>
      </c>
      <c r="AE35" s="289" t="str">
        <f t="shared" si="14"/>
        <v>Not an Offer</v>
      </c>
      <c r="AF35" s="105"/>
      <c r="AG35" s="176">
        <v>19</v>
      </c>
      <c r="AH35" s="176"/>
      <c r="AI35" s="176">
        <f t="shared" si="15"/>
        <v>0</v>
      </c>
      <c r="AJ35" s="176">
        <f t="shared" si="16"/>
        <v>0</v>
      </c>
      <c r="AK35" s="176"/>
      <c r="AL35" s="179" t="str">
        <f t="shared" si="7"/>
        <v/>
      </c>
      <c r="AM35" s="176" t="str">
        <f t="shared" si="8"/>
        <v/>
      </c>
      <c r="AN35" s="176" t="str">
        <f t="shared" si="8"/>
        <v/>
      </c>
      <c r="AO35" s="176" t="str">
        <f t="shared" si="8"/>
        <v/>
      </c>
      <c r="AP35" s="176" t="str">
        <f t="shared" si="8"/>
        <v/>
      </c>
      <c r="AQ35" s="176" t="str">
        <f t="shared" si="8"/>
        <v/>
      </c>
      <c r="AR35" s="176" t="str">
        <f t="shared" si="8"/>
        <v/>
      </c>
      <c r="AS35" s="176" t="str">
        <f t="shared" si="8"/>
        <v/>
      </c>
      <c r="AT35" s="176" t="str">
        <f t="shared" si="8"/>
        <v/>
      </c>
      <c r="AU35" s="176" t="str">
        <f t="shared" si="8"/>
        <v/>
      </c>
      <c r="AV35" s="176" t="str">
        <f t="shared" si="8"/>
        <v/>
      </c>
      <c r="AW35" s="180" t="str">
        <f t="shared" si="8"/>
        <v/>
      </c>
      <c r="AX35" s="181" t="str">
        <f t="shared" si="9"/>
        <v/>
      </c>
      <c r="AY35" s="176" t="str">
        <f t="shared" si="9"/>
        <v/>
      </c>
      <c r="AZ35" s="176" t="str">
        <f t="shared" si="9"/>
        <v/>
      </c>
      <c r="BA35" s="176" t="str">
        <f t="shared" si="9"/>
        <v/>
      </c>
      <c r="BB35" s="176" t="str">
        <f t="shared" si="9"/>
        <v/>
      </c>
      <c r="BC35" s="176" t="str">
        <f t="shared" si="9"/>
        <v/>
      </c>
      <c r="BD35" s="176" t="str">
        <f t="shared" si="9"/>
        <v/>
      </c>
      <c r="BE35" s="176" t="str">
        <f t="shared" si="9"/>
        <v/>
      </c>
      <c r="BF35" s="176" t="str">
        <f t="shared" si="9"/>
        <v/>
      </c>
      <c r="BG35" s="176" t="str">
        <f t="shared" si="9"/>
        <v/>
      </c>
      <c r="BH35" s="176" t="str">
        <f t="shared" si="9"/>
        <v/>
      </c>
      <c r="BI35" s="182" t="str">
        <f t="shared" si="10"/>
        <v/>
      </c>
    </row>
    <row r="36" spans="1:61" ht="24" customHeight="1">
      <c r="A36" s="3" t="str">
        <f>IF(AE36&lt;&gt;"OK","",CONCATENATE("SELL",TEXT('Front Page'!$F$33,"000"),"-",SUBSTITUTE('Front Page'!$R$63," ",""),"-",LEFT(D36,2),"-",TEXT(B36,"000")))</f>
        <v/>
      </c>
      <c r="B36" s="4" t="str">
        <f>IFERROR(IF(E36="","",MAX(B$17:B35)+1),"")</f>
        <v/>
      </c>
      <c r="C36" s="5"/>
      <c r="D36" s="17" t="str">
        <f t="shared" si="11"/>
        <v>None</v>
      </c>
      <c r="E36" s="17" t="str">
        <f t="shared" si="2"/>
        <v/>
      </c>
      <c r="F36" s="17" t="str">
        <f t="shared" si="3"/>
        <v/>
      </c>
      <c r="G36" s="232" t="str">
        <f t="shared" si="4"/>
        <v>No</v>
      </c>
      <c r="H36" s="223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76">
        <v>1</v>
      </c>
      <c r="U36" s="276">
        <v>1</v>
      </c>
      <c r="V36" s="221">
        <v>0</v>
      </c>
      <c r="W36" s="221">
        <v>0</v>
      </c>
      <c r="X36" s="273">
        <v>0</v>
      </c>
      <c r="Y36" s="274">
        <v>0</v>
      </c>
      <c r="Z36" s="224"/>
      <c r="AA36" s="7" t="str">
        <f t="shared" si="5"/>
        <v/>
      </c>
      <c r="AB36" s="7" t="str">
        <f t="shared" si="6"/>
        <v/>
      </c>
      <c r="AC36" s="288">
        <f t="shared" si="12"/>
        <v>0</v>
      </c>
      <c r="AD36" s="10" t="str">
        <f t="shared" si="13"/>
        <v>Not an offer</v>
      </c>
      <c r="AE36" s="289" t="str">
        <f t="shared" si="14"/>
        <v>Not an Offer</v>
      </c>
      <c r="AF36" s="105"/>
      <c r="AG36" s="176">
        <v>20</v>
      </c>
      <c r="AH36" s="176"/>
      <c r="AI36" s="176">
        <f t="shared" si="15"/>
        <v>0</v>
      </c>
      <c r="AJ36" s="176">
        <f t="shared" si="16"/>
        <v>0</v>
      </c>
      <c r="AK36" s="176"/>
      <c r="AL36" s="179" t="str">
        <f t="shared" si="7"/>
        <v/>
      </c>
      <c r="AM36" s="176" t="str">
        <f t="shared" si="8"/>
        <v/>
      </c>
      <c r="AN36" s="176" t="str">
        <f t="shared" si="8"/>
        <v/>
      </c>
      <c r="AO36" s="176" t="str">
        <f t="shared" si="8"/>
        <v/>
      </c>
      <c r="AP36" s="176" t="str">
        <f t="shared" si="8"/>
        <v/>
      </c>
      <c r="AQ36" s="176" t="str">
        <f t="shared" si="8"/>
        <v/>
      </c>
      <c r="AR36" s="176" t="str">
        <f t="shared" si="8"/>
        <v/>
      </c>
      <c r="AS36" s="176" t="str">
        <f t="shared" si="8"/>
        <v/>
      </c>
      <c r="AT36" s="176" t="str">
        <f t="shared" si="8"/>
        <v/>
      </c>
      <c r="AU36" s="176" t="str">
        <f t="shared" si="8"/>
        <v/>
      </c>
      <c r="AV36" s="176" t="str">
        <f t="shared" si="8"/>
        <v/>
      </c>
      <c r="AW36" s="180" t="str">
        <f t="shared" si="8"/>
        <v/>
      </c>
      <c r="AX36" s="181" t="str">
        <f t="shared" si="9"/>
        <v/>
      </c>
      <c r="AY36" s="176" t="str">
        <f t="shared" si="9"/>
        <v/>
      </c>
      <c r="AZ36" s="176" t="str">
        <f t="shared" si="9"/>
        <v/>
      </c>
      <c r="BA36" s="176" t="str">
        <f t="shared" si="9"/>
        <v/>
      </c>
      <c r="BB36" s="176" t="str">
        <f t="shared" si="9"/>
        <v/>
      </c>
      <c r="BC36" s="176" t="str">
        <f t="shared" si="9"/>
        <v/>
      </c>
      <c r="BD36" s="176" t="str">
        <f t="shared" si="9"/>
        <v/>
      </c>
      <c r="BE36" s="176" t="str">
        <f t="shared" si="9"/>
        <v/>
      </c>
      <c r="BF36" s="176" t="str">
        <f t="shared" si="9"/>
        <v/>
      </c>
      <c r="BG36" s="176" t="str">
        <f t="shared" si="9"/>
        <v/>
      </c>
      <c r="BH36" s="176" t="str">
        <f t="shared" si="9"/>
        <v/>
      </c>
      <c r="BI36" s="182" t="str">
        <f t="shared" si="10"/>
        <v/>
      </c>
    </row>
    <row r="37" spans="1:61" ht="24" customHeight="1">
      <c r="A37" s="3" t="str">
        <f>IF(AE37&lt;&gt;"OK","",CONCATENATE("SELL",TEXT('Front Page'!$F$33,"000"),"-",SUBSTITUTE('Front Page'!$R$63," ",""),"-",LEFT(D37,2),"-",TEXT(B37,"000")))</f>
        <v/>
      </c>
      <c r="B37" s="4" t="str">
        <f>IFERROR(IF(E37="","",MAX(B$17:B36)+1),"")</f>
        <v/>
      </c>
      <c r="C37" s="5"/>
      <c r="D37" s="17" t="str">
        <f t="shared" si="11"/>
        <v>None</v>
      </c>
      <c r="E37" s="17" t="str">
        <f t="shared" si="2"/>
        <v/>
      </c>
      <c r="F37" s="17" t="str">
        <f t="shared" si="3"/>
        <v/>
      </c>
      <c r="G37" s="232" t="str">
        <f t="shared" si="4"/>
        <v>No</v>
      </c>
      <c r="H37" s="223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0</v>
      </c>
      <c r="R37" s="221">
        <v>0</v>
      </c>
      <c r="S37" s="221">
        <v>0</v>
      </c>
      <c r="T37" s="276">
        <v>1</v>
      </c>
      <c r="U37" s="276">
        <v>1</v>
      </c>
      <c r="V37" s="221">
        <v>0</v>
      </c>
      <c r="W37" s="221">
        <v>0</v>
      </c>
      <c r="X37" s="273">
        <v>0</v>
      </c>
      <c r="Y37" s="274">
        <v>0</v>
      </c>
      <c r="Z37" s="224"/>
      <c r="AA37" s="7" t="str">
        <f t="shared" si="5"/>
        <v/>
      </c>
      <c r="AB37" s="7" t="str">
        <f t="shared" si="6"/>
        <v/>
      </c>
      <c r="AC37" s="288">
        <f t="shared" si="12"/>
        <v>0</v>
      </c>
      <c r="AD37" s="10" t="str">
        <f t="shared" si="13"/>
        <v>Not an offer</v>
      </c>
      <c r="AE37" s="289" t="str">
        <f t="shared" si="14"/>
        <v>Not an Offer</v>
      </c>
      <c r="AF37" s="105"/>
      <c r="AG37" s="176">
        <v>21</v>
      </c>
      <c r="AH37" s="176"/>
      <c r="AI37" s="176">
        <f t="shared" si="15"/>
        <v>0</v>
      </c>
      <c r="AJ37" s="176">
        <f t="shared" si="16"/>
        <v>0</v>
      </c>
      <c r="AK37" s="176"/>
      <c r="AL37" s="179" t="str">
        <f t="shared" si="7"/>
        <v/>
      </c>
      <c r="AM37" s="176" t="str">
        <f t="shared" si="8"/>
        <v/>
      </c>
      <c r="AN37" s="176" t="str">
        <f t="shared" si="8"/>
        <v/>
      </c>
      <c r="AO37" s="176" t="str">
        <f t="shared" si="8"/>
        <v/>
      </c>
      <c r="AP37" s="176" t="str">
        <f t="shared" si="8"/>
        <v/>
      </c>
      <c r="AQ37" s="176" t="str">
        <f t="shared" si="8"/>
        <v/>
      </c>
      <c r="AR37" s="176" t="str">
        <f t="shared" si="8"/>
        <v/>
      </c>
      <c r="AS37" s="176" t="str">
        <f t="shared" si="8"/>
        <v/>
      </c>
      <c r="AT37" s="176" t="str">
        <f t="shared" si="8"/>
        <v/>
      </c>
      <c r="AU37" s="176" t="str">
        <f t="shared" si="8"/>
        <v/>
      </c>
      <c r="AV37" s="176" t="str">
        <f t="shared" si="8"/>
        <v/>
      </c>
      <c r="AW37" s="180" t="str">
        <f t="shared" si="8"/>
        <v/>
      </c>
      <c r="AX37" s="181" t="str">
        <f t="shared" si="9"/>
        <v/>
      </c>
      <c r="AY37" s="176" t="str">
        <f t="shared" si="9"/>
        <v/>
      </c>
      <c r="AZ37" s="176" t="str">
        <f t="shared" si="9"/>
        <v/>
      </c>
      <c r="BA37" s="176" t="str">
        <f t="shared" si="9"/>
        <v/>
      </c>
      <c r="BB37" s="176" t="str">
        <f t="shared" si="9"/>
        <v/>
      </c>
      <c r="BC37" s="176" t="str">
        <f t="shared" si="9"/>
        <v/>
      </c>
      <c r="BD37" s="176" t="str">
        <f t="shared" si="9"/>
        <v/>
      </c>
      <c r="BE37" s="176" t="str">
        <f t="shared" si="9"/>
        <v/>
      </c>
      <c r="BF37" s="176" t="str">
        <f t="shared" si="9"/>
        <v/>
      </c>
      <c r="BG37" s="176" t="str">
        <f t="shared" si="9"/>
        <v/>
      </c>
      <c r="BH37" s="176" t="str">
        <f t="shared" si="9"/>
        <v/>
      </c>
      <c r="BI37" s="182" t="str">
        <f t="shared" si="10"/>
        <v/>
      </c>
    </row>
    <row r="38" spans="1:61" ht="24" customHeight="1">
      <c r="A38" s="3" t="str">
        <f>IF(AE38&lt;&gt;"OK","",CONCATENATE("SELL",TEXT('Front Page'!$F$33,"000"),"-",SUBSTITUTE('Front Page'!$R$63," ",""),"-",LEFT(D38,2),"-",TEXT(B38,"000")))</f>
        <v/>
      </c>
      <c r="B38" s="4" t="str">
        <f>IFERROR(IF(E38="","",MAX(B$17:B37)+1),"")</f>
        <v/>
      </c>
      <c r="C38" s="5"/>
      <c r="D38" s="17" t="str">
        <f t="shared" si="11"/>
        <v>None</v>
      </c>
      <c r="E38" s="17" t="str">
        <f t="shared" si="2"/>
        <v/>
      </c>
      <c r="F38" s="17" t="str">
        <f t="shared" si="3"/>
        <v/>
      </c>
      <c r="G38" s="232" t="str">
        <f t="shared" si="4"/>
        <v>No</v>
      </c>
      <c r="H38" s="223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76">
        <v>1</v>
      </c>
      <c r="U38" s="276">
        <v>1</v>
      </c>
      <c r="V38" s="221">
        <v>0</v>
      </c>
      <c r="W38" s="221">
        <v>0</v>
      </c>
      <c r="X38" s="273">
        <v>0</v>
      </c>
      <c r="Y38" s="274">
        <v>0</v>
      </c>
      <c r="Z38" s="224"/>
      <c r="AA38" s="7" t="str">
        <f t="shared" si="5"/>
        <v/>
      </c>
      <c r="AB38" s="7" t="str">
        <f t="shared" si="6"/>
        <v/>
      </c>
      <c r="AC38" s="288">
        <f t="shared" si="12"/>
        <v>0</v>
      </c>
      <c r="AD38" s="10" t="str">
        <f t="shared" si="13"/>
        <v>Not an offer</v>
      </c>
      <c r="AE38" s="289" t="str">
        <f t="shared" si="14"/>
        <v>Not an Offer</v>
      </c>
      <c r="AF38" s="105"/>
      <c r="AG38" s="176">
        <v>22</v>
      </c>
      <c r="AH38" s="176"/>
      <c r="AI38" s="176">
        <f t="shared" si="15"/>
        <v>0</v>
      </c>
      <c r="AJ38" s="176">
        <f t="shared" si="16"/>
        <v>0</v>
      </c>
      <c r="AK38" s="176"/>
      <c r="AL38" s="179" t="str">
        <f t="shared" si="7"/>
        <v/>
      </c>
      <c r="AM38" s="176" t="str">
        <f t="shared" si="8"/>
        <v/>
      </c>
      <c r="AN38" s="176" t="str">
        <f t="shared" si="8"/>
        <v/>
      </c>
      <c r="AO38" s="176" t="str">
        <f t="shared" si="8"/>
        <v/>
      </c>
      <c r="AP38" s="176" t="str">
        <f t="shared" si="8"/>
        <v/>
      </c>
      <c r="AQ38" s="176" t="str">
        <f t="shared" si="8"/>
        <v/>
      </c>
      <c r="AR38" s="176" t="str">
        <f t="shared" si="8"/>
        <v/>
      </c>
      <c r="AS38" s="176" t="str">
        <f t="shared" si="8"/>
        <v/>
      </c>
      <c r="AT38" s="176" t="str">
        <f t="shared" si="8"/>
        <v/>
      </c>
      <c r="AU38" s="176" t="str">
        <f t="shared" si="8"/>
        <v/>
      </c>
      <c r="AV38" s="176" t="str">
        <f t="shared" si="8"/>
        <v/>
      </c>
      <c r="AW38" s="180" t="str">
        <f t="shared" si="8"/>
        <v/>
      </c>
      <c r="AX38" s="181" t="str">
        <f t="shared" si="9"/>
        <v/>
      </c>
      <c r="AY38" s="176" t="str">
        <f t="shared" si="9"/>
        <v/>
      </c>
      <c r="AZ38" s="176" t="str">
        <f t="shared" si="9"/>
        <v/>
      </c>
      <c r="BA38" s="176" t="str">
        <f t="shared" si="9"/>
        <v/>
      </c>
      <c r="BB38" s="176" t="str">
        <f t="shared" si="9"/>
        <v/>
      </c>
      <c r="BC38" s="176" t="str">
        <f t="shared" si="9"/>
        <v/>
      </c>
      <c r="BD38" s="176" t="str">
        <f t="shared" si="9"/>
        <v/>
      </c>
      <c r="BE38" s="176" t="str">
        <f t="shared" si="9"/>
        <v/>
      </c>
      <c r="BF38" s="176" t="str">
        <f t="shared" si="9"/>
        <v/>
      </c>
      <c r="BG38" s="176" t="str">
        <f t="shared" si="9"/>
        <v/>
      </c>
      <c r="BH38" s="176" t="str">
        <f t="shared" si="9"/>
        <v/>
      </c>
      <c r="BI38" s="182" t="str">
        <f t="shared" si="10"/>
        <v/>
      </c>
    </row>
    <row r="39" spans="1:61" ht="24" customHeight="1">
      <c r="A39" s="3" t="str">
        <f>IF(AE39&lt;&gt;"OK","",CONCATENATE("SELL",TEXT('Front Page'!$F$33,"000"),"-",SUBSTITUTE('Front Page'!$R$63," ",""),"-",LEFT(D39,2),"-",TEXT(B39,"000")))</f>
        <v/>
      </c>
      <c r="B39" s="4" t="str">
        <f>IFERROR(IF(E39="","",MAX(B$17:B38)+1),"")</f>
        <v/>
      </c>
      <c r="C39" s="5"/>
      <c r="D39" s="17" t="str">
        <f t="shared" si="11"/>
        <v>None</v>
      </c>
      <c r="E39" s="17" t="str">
        <f t="shared" si="2"/>
        <v/>
      </c>
      <c r="F39" s="17" t="str">
        <f t="shared" si="3"/>
        <v/>
      </c>
      <c r="G39" s="232" t="str">
        <f t="shared" si="4"/>
        <v>No</v>
      </c>
      <c r="H39" s="223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  <c r="P39" s="221">
        <v>0</v>
      </c>
      <c r="Q39" s="221">
        <v>0</v>
      </c>
      <c r="R39" s="221">
        <v>0</v>
      </c>
      <c r="S39" s="221">
        <v>0</v>
      </c>
      <c r="T39" s="276">
        <v>1</v>
      </c>
      <c r="U39" s="276">
        <v>1</v>
      </c>
      <c r="V39" s="221">
        <v>0</v>
      </c>
      <c r="W39" s="221">
        <v>0</v>
      </c>
      <c r="X39" s="273">
        <v>0</v>
      </c>
      <c r="Y39" s="274">
        <v>0</v>
      </c>
      <c r="Z39" s="224"/>
      <c r="AA39" s="7" t="str">
        <f t="shared" si="5"/>
        <v/>
      </c>
      <c r="AB39" s="7" t="str">
        <f t="shared" si="6"/>
        <v/>
      </c>
      <c r="AC39" s="288">
        <f t="shared" si="12"/>
        <v>0</v>
      </c>
      <c r="AD39" s="10" t="str">
        <f t="shared" si="13"/>
        <v>Not an offer</v>
      </c>
      <c r="AE39" s="289" t="str">
        <f t="shared" si="14"/>
        <v>Not an Offer</v>
      </c>
      <c r="AF39" s="105"/>
      <c r="AG39" s="176">
        <v>23</v>
      </c>
      <c r="AH39" s="176"/>
      <c r="AI39" s="176">
        <f t="shared" si="15"/>
        <v>0</v>
      </c>
      <c r="AJ39" s="176">
        <f t="shared" si="16"/>
        <v>0</v>
      </c>
      <c r="AK39" s="176"/>
      <c r="AL39" s="179" t="str">
        <f t="shared" si="7"/>
        <v/>
      </c>
      <c r="AM39" s="176" t="str">
        <f t="shared" si="8"/>
        <v/>
      </c>
      <c r="AN39" s="176" t="str">
        <f t="shared" si="8"/>
        <v/>
      </c>
      <c r="AO39" s="176" t="str">
        <f t="shared" si="8"/>
        <v/>
      </c>
      <c r="AP39" s="176" t="str">
        <f t="shared" si="8"/>
        <v/>
      </c>
      <c r="AQ39" s="176" t="str">
        <f t="shared" si="8"/>
        <v/>
      </c>
      <c r="AR39" s="176" t="str">
        <f t="shared" si="8"/>
        <v/>
      </c>
      <c r="AS39" s="176" t="str">
        <f t="shared" si="8"/>
        <v/>
      </c>
      <c r="AT39" s="176" t="str">
        <f t="shared" si="8"/>
        <v/>
      </c>
      <c r="AU39" s="176" t="str">
        <f t="shared" si="8"/>
        <v/>
      </c>
      <c r="AV39" s="176" t="str">
        <f t="shared" si="8"/>
        <v/>
      </c>
      <c r="AW39" s="180" t="str">
        <f t="shared" si="8"/>
        <v/>
      </c>
      <c r="AX39" s="181" t="str">
        <f t="shared" si="9"/>
        <v/>
      </c>
      <c r="AY39" s="176" t="str">
        <f t="shared" si="9"/>
        <v/>
      </c>
      <c r="AZ39" s="176" t="str">
        <f t="shared" si="9"/>
        <v/>
      </c>
      <c r="BA39" s="176" t="str">
        <f t="shared" si="9"/>
        <v/>
      </c>
      <c r="BB39" s="176" t="str">
        <f t="shared" si="9"/>
        <v/>
      </c>
      <c r="BC39" s="176" t="str">
        <f t="shared" si="9"/>
        <v/>
      </c>
      <c r="BD39" s="176" t="str">
        <f t="shared" si="9"/>
        <v/>
      </c>
      <c r="BE39" s="176" t="str">
        <f t="shared" si="9"/>
        <v/>
      </c>
      <c r="BF39" s="176" t="str">
        <f t="shared" si="9"/>
        <v/>
      </c>
      <c r="BG39" s="176" t="str">
        <f t="shared" si="9"/>
        <v/>
      </c>
      <c r="BH39" s="176" t="str">
        <f t="shared" si="9"/>
        <v/>
      </c>
      <c r="BI39" s="182" t="str">
        <f t="shared" si="10"/>
        <v/>
      </c>
    </row>
    <row r="40" spans="1:61" ht="24" customHeight="1">
      <c r="A40" s="3" t="str">
        <f>IF(AE40&lt;&gt;"OK","",CONCATENATE("SELL",TEXT('Front Page'!$F$33,"000"),"-",SUBSTITUTE('Front Page'!$R$63," ",""),"-",LEFT(D40,2),"-",TEXT(B40,"000")))</f>
        <v/>
      </c>
      <c r="B40" s="4" t="str">
        <f>IFERROR(IF(E40="","",MAX(B$17:B39)+1),"")</f>
        <v/>
      </c>
      <c r="C40" s="5"/>
      <c r="D40" s="17" t="str">
        <f t="shared" si="11"/>
        <v>None</v>
      </c>
      <c r="E40" s="17" t="str">
        <f t="shared" si="2"/>
        <v/>
      </c>
      <c r="F40" s="17" t="str">
        <f t="shared" si="3"/>
        <v/>
      </c>
      <c r="G40" s="232" t="str">
        <f t="shared" si="4"/>
        <v>No</v>
      </c>
      <c r="H40" s="223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76">
        <v>1</v>
      </c>
      <c r="U40" s="276">
        <v>1</v>
      </c>
      <c r="V40" s="221">
        <v>0</v>
      </c>
      <c r="W40" s="221">
        <v>0</v>
      </c>
      <c r="X40" s="273">
        <v>0</v>
      </c>
      <c r="Y40" s="274">
        <v>0</v>
      </c>
      <c r="Z40" s="224"/>
      <c r="AA40" s="7" t="str">
        <f t="shared" si="5"/>
        <v/>
      </c>
      <c r="AB40" s="7" t="str">
        <f t="shared" si="6"/>
        <v/>
      </c>
      <c r="AC40" s="288">
        <f t="shared" si="12"/>
        <v>0</v>
      </c>
      <c r="AD40" s="10" t="str">
        <f t="shared" si="13"/>
        <v>Not an offer</v>
      </c>
      <c r="AE40" s="289" t="str">
        <f t="shared" si="14"/>
        <v>Not an Offer</v>
      </c>
      <c r="AF40" s="105"/>
      <c r="AG40" s="176">
        <v>24</v>
      </c>
      <c r="AH40" s="176"/>
      <c r="AI40" s="176">
        <f t="shared" si="15"/>
        <v>0</v>
      </c>
      <c r="AJ40" s="176">
        <f t="shared" si="16"/>
        <v>0</v>
      </c>
      <c r="AK40" s="176"/>
      <c r="AL40" s="179" t="str">
        <f t="shared" si="7"/>
        <v/>
      </c>
      <c r="AM40" s="176" t="str">
        <f t="shared" si="8"/>
        <v/>
      </c>
      <c r="AN40" s="176" t="str">
        <f t="shared" si="8"/>
        <v/>
      </c>
      <c r="AO40" s="176" t="str">
        <f t="shared" ref="AO40:AW66" si="17">IF(K40&lt;&gt;0,MIN(AN40,AO$14),AN40)</f>
        <v/>
      </c>
      <c r="AP40" s="176" t="str">
        <f t="shared" si="17"/>
        <v/>
      </c>
      <c r="AQ40" s="176" t="str">
        <f t="shared" si="17"/>
        <v/>
      </c>
      <c r="AR40" s="176" t="str">
        <f t="shared" si="17"/>
        <v/>
      </c>
      <c r="AS40" s="176" t="str">
        <f t="shared" si="17"/>
        <v/>
      </c>
      <c r="AT40" s="176" t="str">
        <f t="shared" si="17"/>
        <v/>
      </c>
      <c r="AU40" s="176" t="str">
        <f t="shared" si="17"/>
        <v/>
      </c>
      <c r="AV40" s="176" t="str">
        <f t="shared" si="17"/>
        <v/>
      </c>
      <c r="AW40" s="180" t="str">
        <f t="shared" si="17"/>
        <v/>
      </c>
      <c r="AX40" s="181" t="str">
        <f t="shared" si="9"/>
        <v/>
      </c>
      <c r="AY40" s="176" t="str">
        <f t="shared" si="9"/>
        <v/>
      </c>
      <c r="AZ40" s="176" t="str">
        <f t="shared" ref="AZ40:BH66" si="18">IF(J40&lt;&gt;0,MAX(BA40,AZ$14),BA40)</f>
        <v/>
      </c>
      <c r="BA40" s="176" t="str">
        <f t="shared" si="18"/>
        <v/>
      </c>
      <c r="BB40" s="176" t="str">
        <f t="shared" si="18"/>
        <v/>
      </c>
      <c r="BC40" s="176" t="str">
        <f t="shared" si="18"/>
        <v/>
      </c>
      <c r="BD40" s="176" t="str">
        <f t="shared" si="18"/>
        <v/>
      </c>
      <c r="BE40" s="176" t="str">
        <f t="shared" si="18"/>
        <v/>
      </c>
      <c r="BF40" s="176" t="str">
        <f t="shared" si="18"/>
        <v/>
      </c>
      <c r="BG40" s="176" t="str">
        <f t="shared" si="18"/>
        <v/>
      </c>
      <c r="BH40" s="176" t="str">
        <f t="shared" si="18"/>
        <v/>
      </c>
      <c r="BI40" s="182" t="str">
        <f t="shared" si="10"/>
        <v/>
      </c>
    </row>
    <row r="41" spans="1:61" ht="24" customHeight="1">
      <c r="A41" s="3" t="str">
        <f>IF(AE41&lt;&gt;"OK","",CONCATENATE("SELL",TEXT('Front Page'!$F$33,"000"),"-",SUBSTITUTE('Front Page'!$R$63," ",""),"-",LEFT(D41,2),"-",TEXT(B41,"000")))</f>
        <v/>
      </c>
      <c r="B41" s="4" t="str">
        <f>IFERROR(IF(E41="","",MAX(B$17:B40)+1),"")</f>
        <v/>
      </c>
      <c r="C41" s="5"/>
      <c r="D41" s="17" t="str">
        <f t="shared" si="11"/>
        <v>None</v>
      </c>
      <c r="E41" s="17" t="str">
        <f t="shared" si="2"/>
        <v/>
      </c>
      <c r="F41" s="17" t="str">
        <f t="shared" si="3"/>
        <v/>
      </c>
      <c r="G41" s="232" t="str">
        <f t="shared" si="4"/>
        <v>No</v>
      </c>
      <c r="H41" s="223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76">
        <v>1</v>
      </c>
      <c r="U41" s="276">
        <v>1</v>
      </c>
      <c r="V41" s="221">
        <v>0</v>
      </c>
      <c r="W41" s="221">
        <v>0</v>
      </c>
      <c r="X41" s="273">
        <v>0</v>
      </c>
      <c r="Y41" s="274">
        <v>0</v>
      </c>
      <c r="Z41" s="224"/>
      <c r="AA41" s="7" t="str">
        <f t="shared" si="5"/>
        <v/>
      </c>
      <c r="AB41" s="7" t="str">
        <f t="shared" si="6"/>
        <v/>
      </c>
      <c r="AC41" s="288">
        <f t="shared" si="12"/>
        <v>0</v>
      </c>
      <c r="AD41" s="10" t="str">
        <f t="shared" si="13"/>
        <v>Not an offer</v>
      </c>
      <c r="AE41" s="289" t="str">
        <f t="shared" si="14"/>
        <v>Not an Offer</v>
      </c>
      <c r="AF41" s="105"/>
      <c r="AG41" s="176">
        <v>25</v>
      </c>
      <c r="AH41" s="176"/>
      <c r="AI41" s="176">
        <f t="shared" si="15"/>
        <v>0</v>
      </c>
      <c r="AJ41" s="176">
        <f t="shared" si="16"/>
        <v>0</v>
      </c>
      <c r="AK41" s="176"/>
      <c r="AL41" s="179" t="str">
        <f t="shared" si="7"/>
        <v/>
      </c>
      <c r="AM41" s="176" t="str">
        <f t="shared" ref="AM41:AN66" si="19">IF(I41&lt;&gt;0,MIN(AL41,AM$14),AL41)</f>
        <v/>
      </c>
      <c r="AN41" s="176" t="str">
        <f t="shared" si="19"/>
        <v/>
      </c>
      <c r="AO41" s="176" t="str">
        <f t="shared" si="17"/>
        <v/>
      </c>
      <c r="AP41" s="176" t="str">
        <f t="shared" si="17"/>
        <v/>
      </c>
      <c r="AQ41" s="176" t="str">
        <f t="shared" si="17"/>
        <v/>
      </c>
      <c r="AR41" s="176" t="str">
        <f t="shared" si="17"/>
        <v/>
      </c>
      <c r="AS41" s="176" t="str">
        <f t="shared" si="17"/>
        <v/>
      </c>
      <c r="AT41" s="176" t="str">
        <f t="shared" si="17"/>
        <v/>
      </c>
      <c r="AU41" s="176" t="str">
        <f t="shared" si="17"/>
        <v/>
      </c>
      <c r="AV41" s="176" t="str">
        <f t="shared" si="17"/>
        <v/>
      </c>
      <c r="AW41" s="180" t="str">
        <f t="shared" si="17"/>
        <v/>
      </c>
      <c r="AX41" s="181" t="str">
        <f t="shared" ref="AX41:AY66" si="20">IF(H41&lt;&gt;0,MAX(AY41,AX$14),AY41)</f>
        <v/>
      </c>
      <c r="AY41" s="176" t="str">
        <f t="shared" si="20"/>
        <v/>
      </c>
      <c r="AZ41" s="176" t="str">
        <f t="shared" si="18"/>
        <v/>
      </c>
      <c r="BA41" s="176" t="str">
        <f t="shared" si="18"/>
        <v/>
      </c>
      <c r="BB41" s="176" t="str">
        <f t="shared" si="18"/>
        <v/>
      </c>
      <c r="BC41" s="176" t="str">
        <f t="shared" si="18"/>
        <v/>
      </c>
      <c r="BD41" s="176" t="str">
        <f t="shared" si="18"/>
        <v/>
      </c>
      <c r="BE41" s="176" t="str">
        <f t="shared" si="18"/>
        <v/>
      </c>
      <c r="BF41" s="176" t="str">
        <f t="shared" si="18"/>
        <v/>
      </c>
      <c r="BG41" s="176" t="str">
        <f t="shared" si="18"/>
        <v/>
      </c>
      <c r="BH41" s="176" t="str">
        <f t="shared" si="18"/>
        <v/>
      </c>
      <c r="BI41" s="182" t="str">
        <f t="shared" si="10"/>
        <v/>
      </c>
    </row>
    <row r="42" spans="1:61" ht="24" customHeight="1">
      <c r="A42" s="3" t="str">
        <f>IF(AE42&lt;&gt;"OK","",CONCATENATE("SELL",TEXT('Front Page'!$F$33,"000"),"-",SUBSTITUTE('Front Page'!$R$63," ",""),"-",LEFT(D42,2),"-",TEXT(B42,"000")))</f>
        <v/>
      </c>
      <c r="B42" s="4" t="str">
        <f>IFERROR(IF(E42="","",MAX(B$17:B41)+1),"")</f>
        <v/>
      </c>
      <c r="C42" s="5"/>
      <c r="D42" s="17" t="str">
        <f t="shared" si="11"/>
        <v>None</v>
      </c>
      <c r="E42" s="17" t="str">
        <f t="shared" si="2"/>
        <v/>
      </c>
      <c r="F42" s="17" t="str">
        <f t="shared" si="3"/>
        <v/>
      </c>
      <c r="G42" s="232" t="str">
        <f t="shared" si="4"/>
        <v>No</v>
      </c>
      <c r="H42" s="223">
        <v>0</v>
      </c>
      <c r="I42" s="221">
        <v>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221">
        <v>0</v>
      </c>
      <c r="P42" s="221">
        <v>0</v>
      </c>
      <c r="Q42" s="221">
        <v>0</v>
      </c>
      <c r="R42" s="221">
        <v>0</v>
      </c>
      <c r="S42" s="221">
        <v>0</v>
      </c>
      <c r="T42" s="276">
        <v>1</v>
      </c>
      <c r="U42" s="276">
        <v>1</v>
      </c>
      <c r="V42" s="221">
        <v>0</v>
      </c>
      <c r="W42" s="221">
        <v>0</v>
      </c>
      <c r="X42" s="273">
        <v>0</v>
      </c>
      <c r="Y42" s="274">
        <v>0</v>
      </c>
      <c r="Z42" s="224"/>
      <c r="AA42" s="7" t="str">
        <f t="shared" si="5"/>
        <v/>
      </c>
      <c r="AB42" s="7" t="str">
        <f t="shared" si="6"/>
        <v/>
      </c>
      <c r="AC42" s="288">
        <f t="shared" si="12"/>
        <v>0</v>
      </c>
      <c r="AD42" s="10" t="str">
        <f t="shared" si="13"/>
        <v>Not an offer</v>
      </c>
      <c r="AE42" s="289" t="str">
        <f t="shared" si="14"/>
        <v>Not an Offer</v>
      </c>
      <c r="AF42" s="105"/>
      <c r="AG42" s="176">
        <v>26</v>
      </c>
      <c r="AH42" s="176"/>
      <c r="AI42" s="176">
        <f t="shared" si="15"/>
        <v>0</v>
      </c>
      <c r="AJ42" s="176">
        <f t="shared" si="16"/>
        <v>0</v>
      </c>
      <c r="AK42" s="176"/>
      <c r="AL42" s="179" t="str">
        <f t="shared" si="7"/>
        <v/>
      </c>
      <c r="AM42" s="176" t="str">
        <f t="shared" si="19"/>
        <v/>
      </c>
      <c r="AN42" s="176" t="str">
        <f t="shared" si="19"/>
        <v/>
      </c>
      <c r="AO42" s="176" t="str">
        <f t="shared" si="17"/>
        <v/>
      </c>
      <c r="AP42" s="176" t="str">
        <f t="shared" si="17"/>
        <v/>
      </c>
      <c r="AQ42" s="176" t="str">
        <f t="shared" si="17"/>
        <v/>
      </c>
      <c r="AR42" s="176" t="str">
        <f t="shared" si="17"/>
        <v/>
      </c>
      <c r="AS42" s="176" t="str">
        <f t="shared" si="17"/>
        <v/>
      </c>
      <c r="AT42" s="176" t="str">
        <f t="shared" si="17"/>
        <v/>
      </c>
      <c r="AU42" s="176" t="str">
        <f t="shared" si="17"/>
        <v/>
      </c>
      <c r="AV42" s="176" t="str">
        <f t="shared" si="17"/>
        <v/>
      </c>
      <c r="AW42" s="180" t="str">
        <f t="shared" si="17"/>
        <v/>
      </c>
      <c r="AX42" s="181" t="str">
        <f t="shared" si="20"/>
        <v/>
      </c>
      <c r="AY42" s="176" t="str">
        <f t="shared" si="20"/>
        <v/>
      </c>
      <c r="AZ42" s="176" t="str">
        <f t="shared" si="18"/>
        <v/>
      </c>
      <c r="BA42" s="176" t="str">
        <f t="shared" si="18"/>
        <v/>
      </c>
      <c r="BB42" s="176" t="str">
        <f t="shared" si="18"/>
        <v/>
      </c>
      <c r="BC42" s="176" t="str">
        <f t="shared" si="18"/>
        <v/>
      </c>
      <c r="BD42" s="176" t="str">
        <f t="shared" si="18"/>
        <v/>
      </c>
      <c r="BE42" s="176" t="str">
        <f t="shared" si="18"/>
        <v/>
      </c>
      <c r="BF42" s="176" t="str">
        <f t="shared" si="18"/>
        <v/>
      </c>
      <c r="BG42" s="176" t="str">
        <f t="shared" si="18"/>
        <v/>
      </c>
      <c r="BH42" s="176" t="str">
        <f t="shared" si="18"/>
        <v/>
      </c>
      <c r="BI42" s="182" t="str">
        <f t="shared" si="10"/>
        <v/>
      </c>
    </row>
    <row r="43" spans="1:61" ht="24" customHeight="1">
      <c r="A43" s="3" t="str">
        <f>IF(AE43&lt;&gt;"OK","",CONCATENATE("SELL",TEXT('Front Page'!$F$33,"000"),"-",SUBSTITUTE('Front Page'!$R$63," ",""),"-",LEFT(D43,2),"-",TEXT(B43,"000")))</f>
        <v/>
      </c>
      <c r="B43" s="4" t="str">
        <f>IFERROR(IF(E43="","",MAX(B$17:B42)+1),"")</f>
        <v/>
      </c>
      <c r="C43" s="5"/>
      <c r="D43" s="17" t="str">
        <f t="shared" si="11"/>
        <v>None</v>
      </c>
      <c r="E43" s="17" t="str">
        <f t="shared" si="2"/>
        <v/>
      </c>
      <c r="F43" s="17" t="str">
        <f t="shared" si="3"/>
        <v/>
      </c>
      <c r="G43" s="232" t="str">
        <f t="shared" si="4"/>
        <v>No</v>
      </c>
      <c r="H43" s="223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76">
        <v>1</v>
      </c>
      <c r="U43" s="276">
        <v>1</v>
      </c>
      <c r="V43" s="221">
        <v>0</v>
      </c>
      <c r="W43" s="221">
        <v>0</v>
      </c>
      <c r="X43" s="273">
        <v>0</v>
      </c>
      <c r="Y43" s="274">
        <v>0</v>
      </c>
      <c r="Z43" s="224"/>
      <c r="AA43" s="7" t="str">
        <f t="shared" si="5"/>
        <v/>
      </c>
      <c r="AB43" s="7" t="str">
        <f t="shared" si="6"/>
        <v/>
      </c>
      <c r="AC43" s="288">
        <f t="shared" si="12"/>
        <v>0</v>
      </c>
      <c r="AD43" s="10" t="str">
        <f t="shared" si="13"/>
        <v>Not an offer</v>
      </c>
      <c r="AE43" s="289" t="str">
        <f t="shared" si="14"/>
        <v>Not an Offer</v>
      </c>
      <c r="AF43" s="105"/>
      <c r="AG43" s="176">
        <v>27</v>
      </c>
      <c r="AH43" s="176"/>
      <c r="AI43" s="176">
        <f t="shared" si="15"/>
        <v>0</v>
      </c>
      <c r="AJ43" s="176">
        <f t="shared" si="16"/>
        <v>0</v>
      </c>
      <c r="AK43" s="176"/>
      <c r="AL43" s="179" t="str">
        <f t="shared" si="7"/>
        <v/>
      </c>
      <c r="AM43" s="176" t="str">
        <f t="shared" si="19"/>
        <v/>
      </c>
      <c r="AN43" s="176" t="str">
        <f t="shared" si="19"/>
        <v/>
      </c>
      <c r="AO43" s="176" t="str">
        <f t="shared" si="17"/>
        <v/>
      </c>
      <c r="AP43" s="176" t="str">
        <f t="shared" si="17"/>
        <v/>
      </c>
      <c r="AQ43" s="176" t="str">
        <f t="shared" si="17"/>
        <v/>
      </c>
      <c r="AR43" s="176" t="str">
        <f t="shared" si="17"/>
        <v/>
      </c>
      <c r="AS43" s="176" t="str">
        <f t="shared" si="17"/>
        <v/>
      </c>
      <c r="AT43" s="176" t="str">
        <f t="shared" si="17"/>
        <v/>
      </c>
      <c r="AU43" s="176" t="str">
        <f t="shared" si="17"/>
        <v/>
      </c>
      <c r="AV43" s="176" t="str">
        <f t="shared" si="17"/>
        <v/>
      </c>
      <c r="AW43" s="180" t="str">
        <f t="shared" si="17"/>
        <v/>
      </c>
      <c r="AX43" s="181" t="str">
        <f t="shared" si="20"/>
        <v/>
      </c>
      <c r="AY43" s="176" t="str">
        <f t="shared" si="20"/>
        <v/>
      </c>
      <c r="AZ43" s="176" t="str">
        <f t="shared" si="18"/>
        <v/>
      </c>
      <c r="BA43" s="176" t="str">
        <f t="shared" si="18"/>
        <v/>
      </c>
      <c r="BB43" s="176" t="str">
        <f t="shared" si="18"/>
        <v/>
      </c>
      <c r="BC43" s="176" t="str">
        <f t="shared" si="18"/>
        <v/>
      </c>
      <c r="BD43" s="176" t="str">
        <f t="shared" si="18"/>
        <v/>
      </c>
      <c r="BE43" s="176" t="str">
        <f t="shared" si="18"/>
        <v/>
      </c>
      <c r="BF43" s="176" t="str">
        <f t="shared" si="18"/>
        <v/>
      </c>
      <c r="BG43" s="176" t="str">
        <f t="shared" si="18"/>
        <v/>
      </c>
      <c r="BH43" s="176" t="str">
        <f t="shared" si="18"/>
        <v/>
      </c>
      <c r="BI43" s="182" t="str">
        <f t="shared" si="10"/>
        <v/>
      </c>
    </row>
    <row r="44" spans="1:61" ht="24" customHeight="1">
      <c r="A44" s="3" t="str">
        <f>IF(AE44&lt;&gt;"OK","",CONCATENATE("SELL",TEXT('Front Page'!$F$33,"000"),"-",SUBSTITUTE('Front Page'!$R$63," ",""),"-",LEFT(D44,2),"-",TEXT(B44,"000")))</f>
        <v/>
      </c>
      <c r="B44" s="4" t="str">
        <f>IFERROR(IF(E44="","",MAX(B$17:B43)+1),"")</f>
        <v/>
      </c>
      <c r="C44" s="5"/>
      <c r="D44" s="17" t="str">
        <f t="shared" si="11"/>
        <v>None</v>
      </c>
      <c r="E44" s="17" t="str">
        <f t="shared" si="2"/>
        <v/>
      </c>
      <c r="F44" s="17" t="str">
        <f t="shared" si="3"/>
        <v/>
      </c>
      <c r="G44" s="232" t="str">
        <f t="shared" si="4"/>
        <v>No</v>
      </c>
      <c r="H44" s="223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76">
        <v>1</v>
      </c>
      <c r="U44" s="276">
        <v>1</v>
      </c>
      <c r="V44" s="221">
        <v>0</v>
      </c>
      <c r="W44" s="221">
        <v>0</v>
      </c>
      <c r="X44" s="273">
        <v>0</v>
      </c>
      <c r="Y44" s="274">
        <v>0</v>
      </c>
      <c r="Z44" s="224"/>
      <c r="AA44" s="7" t="str">
        <f t="shared" si="5"/>
        <v/>
      </c>
      <c r="AB44" s="7" t="str">
        <f t="shared" si="6"/>
        <v/>
      </c>
      <c r="AC44" s="288">
        <f t="shared" si="12"/>
        <v>0</v>
      </c>
      <c r="AD44" s="10" t="str">
        <f t="shared" si="13"/>
        <v>Not an offer</v>
      </c>
      <c r="AE44" s="289" t="str">
        <f t="shared" si="14"/>
        <v>Not an Offer</v>
      </c>
      <c r="AF44" s="105"/>
      <c r="AG44" s="176">
        <v>28</v>
      </c>
      <c r="AH44" s="176"/>
      <c r="AI44" s="176">
        <f t="shared" si="15"/>
        <v>0</v>
      </c>
      <c r="AJ44" s="176">
        <f t="shared" si="16"/>
        <v>0</v>
      </c>
      <c r="AK44" s="176"/>
      <c r="AL44" s="179" t="str">
        <f t="shared" si="7"/>
        <v/>
      </c>
      <c r="AM44" s="176" t="str">
        <f t="shared" si="19"/>
        <v/>
      </c>
      <c r="AN44" s="176" t="str">
        <f t="shared" si="19"/>
        <v/>
      </c>
      <c r="AO44" s="176" t="str">
        <f t="shared" si="17"/>
        <v/>
      </c>
      <c r="AP44" s="176" t="str">
        <f t="shared" si="17"/>
        <v/>
      </c>
      <c r="AQ44" s="176" t="str">
        <f t="shared" si="17"/>
        <v/>
      </c>
      <c r="AR44" s="176" t="str">
        <f t="shared" si="17"/>
        <v/>
      </c>
      <c r="AS44" s="176" t="str">
        <f t="shared" si="17"/>
        <v/>
      </c>
      <c r="AT44" s="176" t="str">
        <f t="shared" si="17"/>
        <v/>
      </c>
      <c r="AU44" s="176" t="str">
        <f t="shared" si="17"/>
        <v/>
      </c>
      <c r="AV44" s="176" t="str">
        <f t="shared" si="17"/>
        <v/>
      </c>
      <c r="AW44" s="180" t="str">
        <f t="shared" si="17"/>
        <v/>
      </c>
      <c r="AX44" s="181" t="str">
        <f t="shared" si="20"/>
        <v/>
      </c>
      <c r="AY44" s="176" t="str">
        <f t="shared" si="20"/>
        <v/>
      </c>
      <c r="AZ44" s="176" t="str">
        <f t="shared" si="18"/>
        <v/>
      </c>
      <c r="BA44" s="176" t="str">
        <f t="shared" si="18"/>
        <v/>
      </c>
      <c r="BB44" s="176" t="str">
        <f t="shared" si="18"/>
        <v/>
      </c>
      <c r="BC44" s="176" t="str">
        <f t="shared" si="18"/>
        <v/>
      </c>
      <c r="BD44" s="176" t="str">
        <f t="shared" si="18"/>
        <v/>
      </c>
      <c r="BE44" s="176" t="str">
        <f t="shared" si="18"/>
        <v/>
      </c>
      <c r="BF44" s="176" t="str">
        <f t="shared" si="18"/>
        <v/>
      </c>
      <c r="BG44" s="176" t="str">
        <f t="shared" si="18"/>
        <v/>
      </c>
      <c r="BH44" s="176" t="str">
        <f t="shared" si="18"/>
        <v/>
      </c>
      <c r="BI44" s="182" t="str">
        <f t="shared" si="10"/>
        <v/>
      </c>
    </row>
    <row r="45" spans="1:61" ht="24" customHeight="1">
      <c r="A45" s="3" t="str">
        <f>IF(AE45&lt;&gt;"OK","",CONCATENATE("SELL",TEXT('Front Page'!$F$33,"000"),"-",SUBSTITUTE('Front Page'!$R$63," ",""),"-",LEFT(D45,2),"-",TEXT(B45,"000")))</f>
        <v/>
      </c>
      <c r="B45" s="4" t="str">
        <f>IFERROR(IF(E45="","",MAX(B$17:B44)+1),"")</f>
        <v/>
      </c>
      <c r="C45" s="5"/>
      <c r="D45" s="17" t="str">
        <f t="shared" si="11"/>
        <v>None</v>
      </c>
      <c r="E45" s="17" t="str">
        <f t="shared" si="2"/>
        <v/>
      </c>
      <c r="F45" s="17" t="str">
        <f t="shared" si="3"/>
        <v/>
      </c>
      <c r="G45" s="232" t="str">
        <f t="shared" si="4"/>
        <v>No</v>
      </c>
      <c r="H45" s="223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276">
        <v>1</v>
      </c>
      <c r="U45" s="276">
        <v>1</v>
      </c>
      <c r="V45" s="221">
        <v>0</v>
      </c>
      <c r="W45" s="221">
        <v>0</v>
      </c>
      <c r="X45" s="273">
        <v>0</v>
      </c>
      <c r="Y45" s="274">
        <v>0</v>
      </c>
      <c r="Z45" s="224"/>
      <c r="AA45" s="7" t="str">
        <f t="shared" si="5"/>
        <v/>
      </c>
      <c r="AB45" s="7" t="str">
        <f t="shared" si="6"/>
        <v/>
      </c>
      <c r="AC45" s="288">
        <f t="shared" si="12"/>
        <v>0</v>
      </c>
      <c r="AD45" s="10" t="str">
        <f t="shared" si="13"/>
        <v>Not an offer</v>
      </c>
      <c r="AE45" s="289" t="str">
        <f t="shared" si="14"/>
        <v>Not an Offer</v>
      </c>
      <c r="AF45" s="105"/>
      <c r="AG45" s="176">
        <v>29</v>
      </c>
      <c r="AH45" s="176"/>
      <c r="AI45" s="176">
        <f t="shared" si="15"/>
        <v>0</v>
      </c>
      <c r="AJ45" s="176">
        <f t="shared" si="16"/>
        <v>0</v>
      </c>
      <c r="AK45" s="176"/>
      <c r="AL45" s="179" t="str">
        <f t="shared" si="7"/>
        <v/>
      </c>
      <c r="AM45" s="176" t="str">
        <f t="shared" si="19"/>
        <v/>
      </c>
      <c r="AN45" s="176" t="str">
        <f t="shared" si="19"/>
        <v/>
      </c>
      <c r="AO45" s="176" t="str">
        <f t="shared" si="17"/>
        <v/>
      </c>
      <c r="AP45" s="176" t="str">
        <f t="shared" si="17"/>
        <v/>
      </c>
      <c r="AQ45" s="176" t="str">
        <f t="shared" si="17"/>
        <v/>
      </c>
      <c r="AR45" s="176" t="str">
        <f t="shared" si="17"/>
        <v/>
      </c>
      <c r="AS45" s="176" t="str">
        <f t="shared" si="17"/>
        <v/>
      </c>
      <c r="AT45" s="176" t="str">
        <f t="shared" si="17"/>
        <v/>
      </c>
      <c r="AU45" s="176" t="str">
        <f t="shared" si="17"/>
        <v/>
      </c>
      <c r="AV45" s="176" t="str">
        <f t="shared" si="17"/>
        <v/>
      </c>
      <c r="AW45" s="180" t="str">
        <f t="shared" si="17"/>
        <v/>
      </c>
      <c r="AX45" s="181" t="str">
        <f t="shared" si="20"/>
        <v/>
      </c>
      <c r="AY45" s="176" t="str">
        <f t="shared" si="20"/>
        <v/>
      </c>
      <c r="AZ45" s="176" t="str">
        <f t="shared" si="18"/>
        <v/>
      </c>
      <c r="BA45" s="176" t="str">
        <f t="shared" si="18"/>
        <v/>
      </c>
      <c r="BB45" s="176" t="str">
        <f t="shared" si="18"/>
        <v/>
      </c>
      <c r="BC45" s="176" t="str">
        <f t="shared" si="18"/>
        <v/>
      </c>
      <c r="BD45" s="176" t="str">
        <f t="shared" si="18"/>
        <v/>
      </c>
      <c r="BE45" s="176" t="str">
        <f t="shared" si="18"/>
        <v/>
      </c>
      <c r="BF45" s="176" t="str">
        <f t="shared" si="18"/>
        <v/>
      </c>
      <c r="BG45" s="176" t="str">
        <f t="shared" si="18"/>
        <v/>
      </c>
      <c r="BH45" s="176" t="str">
        <f t="shared" si="18"/>
        <v/>
      </c>
      <c r="BI45" s="182" t="str">
        <f t="shared" si="10"/>
        <v/>
      </c>
    </row>
    <row r="46" spans="1:61" ht="24" customHeight="1">
      <c r="A46" s="3" t="str">
        <f>IF(AE46&lt;&gt;"OK","",CONCATENATE("SELL",TEXT('Front Page'!$F$33,"000"),"-",SUBSTITUTE('Front Page'!$R$63," ",""),"-",LEFT(D46,2),"-",TEXT(B46,"000")))</f>
        <v/>
      </c>
      <c r="B46" s="4" t="str">
        <f>IFERROR(IF(E46="","",MAX(B$17:B45)+1),"")</f>
        <v/>
      </c>
      <c r="C46" s="5"/>
      <c r="D46" s="17" t="str">
        <f t="shared" si="11"/>
        <v>None</v>
      </c>
      <c r="E46" s="17" t="str">
        <f t="shared" si="2"/>
        <v/>
      </c>
      <c r="F46" s="17" t="str">
        <f t="shared" si="3"/>
        <v/>
      </c>
      <c r="G46" s="232" t="str">
        <f t="shared" si="4"/>
        <v>No</v>
      </c>
      <c r="H46" s="223">
        <v>0</v>
      </c>
      <c r="I46" s="221">
        <v>0</v>
      </c>
      <c r="J46" s="221">
        <v>0</v>
      </c>
      <c r="K46" s="221">
        <v>0</v>
      </c>
      <c r="L46" s="221">
        <v>0</v>
      </c>
      <c r="M46" s="221">
        <v>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76">
        <v>1</v>
      </c>
      <c r="U46" s="276">
        <v>1</v>
      </c>
      <c r="V46" s="221">
        <v>0</v>
      </c>
      <c r="W46" s="221">
        <v>0</v>
      </c>
      <c r="X46" s="273">
        <v>0</v>
      </c>
      <c r="Y46" s="274">
        <v>0</v>
      </c>
      <c r="Z46" s="224"/>
      <c r="AA46" s="7" t="str">
        <f t="shared" si="5"/>
        <v/>
      </c>
      <c r="AB46" s="7" t="str">
        <f t="shared" si="6"/>
        <v/>
      </c>
      <c r="AC46" s="288">
        <f t="shared" si="12"/>
        <v>0</v>
      </c>
      <c r="AD46" s="10" t="str">
        <f t="shared" si="13"/>
        <v>Not an offer</v>
      </c>
      <c r="AE46" s="289" t="str">
        <f t="shared" si="14"/>
        <v>Not an Offer</v>
      </c>
      <c r="AF46" s="105"/>
      <c r="AG46" s="176">
        <v>30</v>
      </c>
      <c r="AH46" s="176"/>
      <c r="AI46" s="176">
        <f t="shared" si="15"/>
        <v>0</v>
      </c>
      <c r="AJ46" s="176">
        <f t="shared" si="16"/>
        <v>0</v>
      </c>
      <c r="AK46" s="176"/>
      <c r="AL46" s="179" t="str">
        <f t="shared" si="7"/>
        <v/>
      </c>
      <c r="AM46" s="176" t="str">
        <f t="shared" si="19"/>
        <v/>
      </c>
      <c r="AN46" s="176" t="str">
        <f t="shared" si="19"/>
        <v/>
      </c>
      <c r="AO46" s="176" t="str">
        <f t="shared" si="17"/>
        <v/>
      </c>
      <c r="AP46" s="176" t="str">
        <f t="shared" si="17"/>
        <v/>
      </c>
      <c r="AQ46" s="176" t="str">
        <f t="shared" si="17"/>
        <v/>
      </c>
      <c r="AR46" s="176" t="str">
        <f t="shared" si="17"/>
        <v/>
      </c>
      <c r="AS46" s="176" t="str">
        <f t="shared" si="17"/>
        <v/>
      </c>
      <c r="AT46" s="176" t="str">
        <f t="shared" si="17"/>
        <v/>
      </c>
      <c r="AU46" s="176" t="str">
        <f t="shared" si="17"/>
        <v/>
      </c>
      <c r="AV46" s="176" t="str">
        <f t="shared" si="17"/>
        <v/>
      </c>
      <c r="AW46" s="180" t="str">
        <f t="shared" si="17"/>
        <v/>
      </c>
      <c r="AX46" s="181" t="str">
        <f t="shared" si="20"/>
        <v/>
      </c>
      <c r="AY46" s="176" t="str">
        <f t="shared" si="20"/>
        <v/>
      </c>
      <c r="AZ46" s="176" t="str">
        <f t="shared" si="18"/>
        <v/>
      </c>
      <c r="BA46" s="176" t="str">
        <f t="shared" si="18"/>
        <v/>
      </c>
      <c r="BB46" s="176" t="str">
        <f t="shared" si="18"/>
        <v/>
      </c>
      <c r="BC46" s="176" t="str">
        <f t="shared" si="18"/>
        <v/>
      </c>
      <c r="BD46" s="176" t="str">
        <f t="shared" si="18"/>
        <v/>
      </c>
      <c r="BE46" s="176" t="str">
        <f t="shared" si="18"/>
        <v/>
      </c>
      <c r="BF46" s="176" t="str">
        <f t="shared" si="18"/>
        <v/>
      </c>
      <c r="BG46" s="176" t="str">
        <f t="shared" si="18"/>
        <v/>
      </c>
      <c r="BH46" s="176" t="str">
        <f t="shared" si="18"/>
        <v/>
      </c>
      <c r="BI46" s="182" t="str">
        <f t="shared" si="10"/>
        <v/>
      </c>
    </row>
    <row r="47" spans="1:61" ht="24" customHeight="1">
      <c r="A47" s="3" t="str">
        <f>IF(AE47&lt;&gt;"OK","",CONCATENATE("SELL",TEXT('Front Page'!$F$33,"000"),"-",SUBSTITUTE('Front Page'!$R$63," ",""),"-",LEFT(D47,2),"-",TEXT(B47,"000")))</f>
        <v/>
      </c>
      <c r="B47" s="4" t="str">
        <f>IFERROR(IF(E47="","",MAX(B$17:B46)+1),"")</f>
        <v/>
      </c>
      <c r="C47" s="5"/>
      <c r="D47" s="17" t="str">
        <f t="shared" si="11"/>
        <v>None</v>
      </c>
      <c r="E47" s="17" t="str">
        <f t="shared" si="2"/>
        <v/>
      </c>
      <c r="F47" s="17" t="str">
        <f t="shared" si="3"/>
        <v/>
      </c>
      <c r="G47" s="232" t="str">
        <f t="shared" si="4"/>
        <v>No</v>
      </c>
      <c r="H47" s="223">
        <v>0</v>
      </c>
      <c r="I47" s="221">
        <v>0</v>
      </c>
      <c r="J47" s="221">
        <v>0</v>
      </c>
      <c r="K47" s="221">
        <v>0</v>
      </c>
      <c r="L47" s="221">
        <v>0</v>
      </c>
      <c r="M47" s="221">
        <v>0</v>
      </c>
      <c r="N47" s="221">
        <v>0</v>
      </c>
      <c r="O47" s="221">
        <v>0</v>
      </c>
      <c r="P47" s="221">
        <v>0</v>
      </c>
      <c r="Q47" s="221">
        <v>0</v>
      </c>
      <c r="R47" s="221">
        <v>0</v>
      </c>
      <c r="S47" s="221">
        <v>0</v>
      </c>
      <c r="T47" s="276">
        <v>1</v>
      </c>
      <c r="U47" s="276">
        <v>1</v>
      </c>
      <c r="V47" s="221">
        <v>0</v>
      </c>
      <c r="W47" s="221">
        <v>0</v>
      </c>
      <c r="X47" s="273">
        <v>0</v>
      </c>
      <c r="Y47" s="274">
        <v>0</v>
      </c>
      <c r="Z47" s="224"/>
      <c r="AA47" s="7" t="str">
        <f t="shared" si="5"/>
        <v/>
      </c>
      <c r="AB47" s="7" t="str">
        <f t="shared" si="6"/>
        <v/>
      </c>
      <c r="AC47" s="288">
        <f t="shared" si="12"/>
        <v>0</v>
      </c>
      <c r="AD47" s="10" t="str">
        <f t="shared" si="13"/>
        <v>Not an offer</v>
      </c>
      <c r="AE47" s="289" t="str">
        <f t="shared" si="14"/>
        <v>Not an Offer</v>
      </c>
      <c r="AF47" s="105"/>
      <c r="AG47" s="176">
        <v>31</v>
      </c>
      <c r="AH47" s="176"/>
      <c r="AI47" s="176">
        <f t="shared" si="15"/>
        <v>0</v>
      </c>
      <c r="AJ47" s="176">
        <f t="shared" si="16"/>
        <v>0</v>
      </c>
      <c r="AK47" s="176"/>
      <c r="AL47" s="179" t="str">
        <f t="shared" si="7"/>
        <v/>
      </c>
      <c r="AM47" s="176" t="str">
        <f t="shared" si="19"/>
        <v/>
      </c>
      <c r="AN47" s="176" t="str">
        <f t="shared" si="19"/>
        <v/>
      </c>
      <c r="AO47" s="176" t="str">
        <f t="shared" si="17"/>
        <v/>
      </c>
      <c r="AP47" s="176" t="str">
        <f t="shared" si="17"/>
        <v/>
      </c>
      <c r="AQ47" s="176" t="str">
        <f t="shared" si="17"/>
        <v/>
      </c>
      <c r="AR47" s="176" t="str">
        <f t="shared" si="17"/>
        <v/>
      </c>
      <c r="AS47" s="176" t="str">
        <f t="shared" si="17"/>
        <v/>
      </c>
      <c r="AT47" s="176" t="str">
        <f t="shared" si="17"/>
        <v/>
      </c>
      <c r="AU47" s="176" t="str">
        <f t="shared" si="17"/>
        <v/>
      </c>
      <c r="AV47" s="176" t="str">
        <f t="shared" si="17"/>
        <v/>
      </c>
      <c r="AW47" s="180" t="str">
        <f t="shared" si="17"/>
        <v/>
      </c>
      <c r="AX47" s="181" t="str">
        <f t="shared" si="20"/>
        <v/>
      </c>
      <c r="AY47" s="176" t="str">
        <f t="shared" si="20"/>
        <v/>
      </c>
      <c r="AZ47" s="176" t="str">
        <f t="shared" si="18"/>
        <v/>
      </c>
      <c r="BA47" s="176" t="str">
        <f t="shared" si="18"/>
        <v/>
      </c>
      <c r="BB47" s="176" t="str">
        <f t="shared" si="18"/>
        <v/>
      </c>
      <c r="BC47" s="176" t="str">
        <f t="shared" si="18"/>
        <v/>
      </c>
      <c r="BD47" s="176" t="str">
        <f t="shared" si="18"/>
        <v/>
      </c>
      <c r="BE47" s="176" t="str">
        <f t="shared" si="18"/>
        <v/>
      </c>
      <c r="BF47" s="176" t="str">
        <f t="shared" si="18"/>
        <v/>
      </c>
      <c r="BG47" s="176" t="str">
        <f t="shared" si="18"/>
        <v/>
      </c>
      <c r="BH47" s="176" t="str">
        <f t="shared" si="18"/>
        <v/>
      </c>
      <c r="BI47" s="182" t="str">
        <f t="shared" si="10"/>
        <v/>
      </c>
    </row>
    <row r="48" spans="1:61" ht="24" customHeight="1">
      <c r="A48" s="3" t="str">
        <f>IF(AE48&lt;&gt;"OK","",CONCATENATE("SELL",TEXT('Front Page'!$F$33,"000"),"-",SUBSTITUTE('Front Page'!$R$63," ",""),"-",LEFT(D48,2),"-",TEXT(B48,"000")))</f>
        <v/>
      </c>
      <c r="B48" s="4" t="str">
        <f>IFERROR(IF(E48="","",MAX(B$17:B47)+1),"")</f>
        <v/>
      </c>
      <c r="C48" s="5"/>
      <c r="D48" s="17" t="str">
        <f t="shared" si="11"/>
        <v>None</v>
      </c>
      <c r="E48" s="17" t="str">
        <f t="shared" si="2"/>
        <v/>
      </c>
      <c r="F48" s="17" t="str">
        <f t="shared" si="3"/>
        <v/>
      </c>
      <c r="G48" s="232" t="str">
        <f t="shared" si="4"/>
        <v>No</v>
      </c>
      <c r="H48" s="223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76">
        <v>1</v>
      </c>
      <c r="U48" s="276">
        <v>1</v>
      </c>
      <c r="V48" s="221">
        <v>0</v>
      </c>
      <c r="W48" s="221">
        <v>0</v>
      </c>
      <c r="X48" s="273">
        <v>0</v>
      </c>
      <c r="Y48" s="274">
        <v>0</v>
      </c>
      <c r="Z48" s="224"/>
      <c r="AA48" s="7" t="str">
        <f t="shared" si="5"/>
        <v/>
      </c>
      <c r="AB48" s="7" t="str">
        <f t="shared" si="6"/>
        <v/>
      </c>
      <c r="AC48" s="288">
        <f t="shared" si="12"/>
        <v>0</v>
      </c>
      <c r="AD48" s="10" t="str">
        <f t="shared" si="13"/>
        <v>Not an offer</v>
      </c>
      <c r="AE48" s="289" t="str">
        <f t="shared" si="14"/>
        <v>Not an Offer</v>
      </c>
      <c r="AF48" s="105"/>
      <c r="AG48" s="176">
        <v>32</v>
      </c>
      <c r="AH48" s="176"/>
      <c r="AI48" s="176">
        <f t="shared" si="15"/>
        <v>0</v>
      </c>
      <c r="AJ48" s="176">
        <f t="shared" si="16"/>
        <v>0</v>
      </c>
      <c r="AK48" s="176"/>
      <c r="AL48" s="179" t="str">
        <f t="shared" si="7"/>
        <v/>
      </c>
      <c r="AM48" s="176" t="str">
        <f t="shared" si="19"/>
        <v/>
      </c>
      <c r="AN48" s="176" t="str">
        <f t="shared" si="19"/>
        <v/>
      </c>
      <c r="AO48" s="176" t="str">
        <f t="shared" si="17"/>
        <v/>
      </c>
      <c r="AP48" s="176" t="str">
        <f t="shared" si="17"/>
        <v/>
      </c>
      <c r="AQ48" s="176" t="str">
        <f t="shared" si="17"/>
        <v/>
      </c>
      <c r="AR48" s="176" t="str">
        <f t="shared" si="17"/>
        <v/>
      </c>
      <c r="AS48" s="176" t="str">
        <f t="shared" si="17"/>
        <v/>
      </c>
      <c r="AT48" s="176" t="str">
        <f t="shared" si="17"/>
        <v/>
      </c>
      <c r="AU48" s="176" t="str">
        <f t="shared" si="17"/>
        <v/>
      </c>
      <c r="AV48" s="176" t="str">
        <f t="shared" si="17"/>
        <v/>
      </c>
      <c r="AW48" s="180" t="str">
        <f t="shared" si="17"/>
        <v/>
      </c>
      <c r="AX48" s="181" t="str">
        <f t="shared" si="20"/>
        <v/>
      </c>
      <c r="AY48" s="176" t="str">
        <f t="shared" si="20"/>
        <v/>
      </c>
      <c r="AZ48" s="176" t="str">
        <f t="shared" si="18"/>
        <v/>
      </c>
      <c r="BA48" s="176" t="str">
        <f t="shared" si="18"/>
        <v/>
      </c>
      <c r="BB48" s="176" t="str">
        <f t="shared" si="18"/>
        <v/>
      </c>
      <c r="BC48" s="176" t="str">
        <f t="shared" si="18"/>
        <v/>
      </c>
      <c r="BD48" s="176" t="str">
        <f t="shared" si="18"/>
        <v/>
      </c>
      <c r="BE48" s="176" t="str">
        <f t="shared" si="18"/>
        <v/>
      </c>
      <c r="BF48" s="176" t="str">
        <f t="shared" si="18"/>
        <v/>
      </c>
      <c r="BG48" s="176" t="str">
        <f t="shared" si="18"/>
        <v/>
      </c>
      <c r="BH48" s="176" t="str">
        <f t="shared" si="18"/>
        <v/>
      </c>
      <c r="BI48" s="182" t="str">
        <f t="shared" si="10"/>
        <v/>
      </c>
    </row>
    <row r="49" spans="1:61" ht="24" customHeight="1">
      <c r="A49" s="3" t="str">
        <f>IF(AE49&lt;&gt;"OK","",CONCATENATE("SELL",TEXT('Front Page'!$F$33,"000"),"-",SUBSTITUTE('Front Page'!$R$63," ",""),"-",LEFT(D49,2),"-",TEXT(B49,"000")))</f>
        <v/>
      </c>
      <c r="B49" s="4" t="str">
        <f>IFERROR(IF(E49="","",MAX(B$17:B48)+1),"")</f>
        <v/>
      </c>
      <c r="C49" s="5"/>
      <c r="D49" s="17" t="str">
        <f t="shared" si="11"/>
        <v>None</v>
      </c>
      <c r="E49" s="17" t="str">
        <f t="shared" si="2"/>
        <v/>
      </c>
      <c r="F49" s="17" t="str">
        <f t="shared" si="3"/>
        <v/>
      </c>
      <c r="G49" s="232" t="str">
        <f t="shared" si="4"/>
        <v>No</v>
      </c>
      <c r="H49" s="223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76">
        <v>1</v>
      </c>
      <c r="U49" s="276">
        <v>1</v>
      </c>
      <c r="V49" s="221">
        <v>0</v>
      </c>
      <c r="W49" s="221">
        <v>0</v>
      </c>
      <c r="X49" s="273">
        <v>0</v>
      </c>
      <c r="Y49" s="274">
        <v>0</v>
      </c>
      <c r="Z49" s="224"/>
      <c r="AA49" s="7" t="str">
        <f t="shared" si="5"/>
        <v/>
      </c>
      <c r="AB49" s="7" t="str">
        <f t="shared" si="6"/>
        <v/>
      </c>
      <c r="AC49" s="288">
        <f t="shared" si="12"/>
        <v>0</v>
      </c>
      <c r="AD49" s="10" t="str">
        <f t="shared" si="13"/>
        <v>Not an offer</v>
      </c>
      <c r="AE49" s="289" t="str">
        <f t="shared" si="14"/>
        <v>Not an Offer</v>
      </c>
      <c r="AF49" s="105"/>
      <c r="AG49" s="176">
        <v>33</v>
      </c>
      <c r="AH49" s="176"/>
      <c r="AI49" s="176">
        <f t="shared" si="15"/>
        <v>0</v>
      </c>
      <c r="AJ49" s="176">
        <f t="shared" si="16"/>
        <v>0</v>
      </c>
      <c r="AK49" s="176"/>
      <c r="AL49" s="179" t="str">
        <f t="shared" si="7"/>
        <v/>
      </c>
      <c r="AM49" s="176" t="str">
        <f t="shared" si="19"/>
        <v/>
      </c>
      <c r="AN49" s="176" t="str">
        <f t="shared" si="19"/>
        <v/>
      </c>
      <c r="AO49" s="176" t="str">
        <f t="shared" si="17"/>
        <v/>
      </c>
      <c r="AP49" s="176" t="str">
        <f t="shared" si="17"/>
        <v/>
      </c>
      <c r="AQ49" s="176" t="str">
        <f t="shared" si="17"/>
        <v/>
      </c>
      <c r="AR49" s="176" t="str">
        <f t="shared" si="17"/>
        <v/>
      </c>
      <c r="AS49" s="176" t="str">
        <f t="shared" si="17"/>
        <v/>
      </c>
      <c r="AT49" s="176" t="str">
        <f t="shared" si="17"/>
        <v/>
      </c>
      <c r="AU49" s="176" t="str">
        <f t="shared" si="17"/>
        <v/>
      </c>
      <c r="AV49" s="176" t="str">
        <f t="shared" si="17"/>
        <v/>
      </c>
      <c r="AW49" s="180" t="str">
        <f t="shared" si="17"/>
        <v/>
      </c>
      <c r="AX49" s="181" t="str">
        <f t="shared" si="20"/>
        <v/>
      </c>
      <c r="AY49" s="176" t="str">
        <f t="shared" si="20"/>
        <v/>
      </c>
      <c r="AZ49" s="176" t="str">
        <f t="shared" si="18"/>
        <v/>
      </c>
      <c r="BA49" s="176" t="str">
        <f t="shared" si="18"/>
        <v/>
      </c>
      <c r="BB49" s="176" t="str">
        <f t="shared" si="18"/>
        <v/>
      </c>
      <c r="BC49" s="176" t="str">
        <f t="shared" si="18"/>
        <v/>
      </c>
      <c r="BD49" s="176" t="str">
        <f t="shared" si="18"/>
        <v/>
      </c>
      <c r="BE49" s="176" t="str">
        <f t="shared" si="18"/>
        <v/>
      </c>
      <c r="BF49" s="176" t="str">
        <f t="shared" si="18"/>
        <v/>
      </c>
      <c r="BG49" s="176" t="str">
        <f t="shared" si="18"/>
        <v/>
      </c>
      <c r="BH49" s="176" t="str">
        <f t="shared" si="18"/>
        <v/>
      </c>
      <c r="BI49" s="182" t="str">
        <f t="shared" si="10"/>
        <v/>
      </c>
    </row>
    <row r="50" spans="1:61" ht="24" customHeight="1">
      <c r="A50" s="3" t="str">
        <f>IF(AE50&lt;&gt;"OK","",CONCATENATE("SELL",TEXT('Front Page'!$F$33,"000"),"-",SUBSTITUTE('Front Page'!$R$63," ",""),"-",LEFT(D50,2),"-",TEXT(B50,"000")))</f>
        <v/>
      </c>
      <c r="B50" s="4" t="str">
        <f>IFERROR(IF(E50="","",MAX(B$17:B49)+1),"")</f>
        <v/>
      </c>
      <c r="C50" s="5"/>
      <c r="D50" s="17" t="str">
        <f t="shared" si="11"/>
        <v>None</v>
      </c>
      <c r="E50" s="17" t="str">
        <f t="shared" si="2"/>
        <v/>
      </c>
      <c r="F50" s="17" t="str">
        <f t="shared" si="3"/>
        <v/>
      </c>
      <c r="G50" s="232" t="str">
        <f t="shared" si="4"/>
        <v>No</v>
      </c>
      <c r="H50" s="223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76">
        <v>1</v>
      </c>
      <c r="U50" s="276">
        <v>1</v>
      </c>
      <c r="V50" s="221">
        <v>0</v>
      </c>
      <c r="W50" s="221">
        <v>0</v>
      </c>
      <c r="X50" s="273">
        <v>0</v>
      </c>
      <c r="Y50" s="274">
        <v>0</v>
      </c>
      <c r="Z50" s="224"/>
      <c r="AA50" s="7" t="str">
        <f t="shared" si="5"/>
        <v/>
      </c>
      <c r="AB50" s="7" t="str">
        <f t="shared" si="6"/>
        <v/>
      </c>
      <c r="AC50" s="288">
        <f t="shared" si="12"/>
        <v>0</v>
      </c>
      <c r="AD50" s="10" t="str">
        <f t="shared" si="13"/>
        <v>Not an offer</v>
      </c>
      <c r="AE50" s="289" t="str">
        <f t="shared" si="14"/>
        <v>Not an Offer</v>
      </c>
      <c r="AF50" s="105"/>
      <c r="AG50" s="176">
        <v>34</v>
      </c>
      <c r="AH50" s="176"/>
      <c r="AI50" s="176">
        <f t="shared" si="15"/>
        <v>0</v>
      </c>
      <c r="AJ50" s="176">
        <f t="shared" si="16"/>
        <v>0</v>
      </c>
      <c r="AK50" s="176"/>
      <c r="AL50" s="179" t="str">
        <f t="shared" si="7"/>
        <v/>
      </c>
      <c r="AM50" s="176" t="str">
        <f t="shared" si="19"/>
        <v/>
      </c>
      <c r="AN50" s="176" t="str">
        <f t="shared" si="19"/>
        <v/>
      </c>
      <c r="AO50" s="176" t="str">
        <f t="shared" si="17"/>
        <v/>
      </c>
      <c r="AP50" s="176" t="str">
        <f t="shared" si="17"/>
        <v/>
      </c>
      <c r="AQ50" s="176" t="str">
        <f t="shared" si="17"/>
        <v/>
      </c>
      <c r="AR50" s="176" t="str">
        <f t="shared" si="17"/>
        <v/>
      </c>
      <c r="AS50" s="176" t="str">
        <f t="shared" si="17"/>
        <v/>
      </c>
      <c r="AT50" s="176" t="str">
        <f t="shared" si="17"/>
        <v/>
      </c>
      <c r="AU50" s="176" t="str">
        <f t="shared" si="17"/>
        <v/>
      </c>
      <c r="AV50" s="176" t="str">
        <f t="shared" si="17"/>
        <v/>
      </c>
      <c r="AW50" s="180" t="str">
        <f t="shared" si="17"/>
        <v/>
      </c>
      <c r="AX50" s="181" t="str">
        <f t="shared" si="20"/>
        <v/>
      </c>
      <c r="AY50" s="176" t="str">
        <f t="shared" si="20"/>
        <v/>
      </c>
      <c r="AZ50" s="176" t="str">
        <f t="shared" si="18"/>
        <v/>
      </c>
      <c r="BA50" s="176" t="str">
        <f t="shared" si="18"/>
        <v/>
      </c>
      <c r="BB50" s="176" t="str">
        <f t="shared" si="18"/>
        <v/>
      </c>
      <c r="BC50" s="176" t="str">
        <f t="shared" si="18"/>
        <v/>
      </c>
      <c r="BD50" s="176" t="str">
        <f t="shared" si="18"/>
        <v/>
      </c>
      <c r="BE50" s="176" t="str">
        <f t="shared" si="18"/>
        <v/>
      </c>
      <c r="BF50" s="176" t="str">
        <f t="shared" si="18"/>
        <v/>
      </c>
      <c r="BG50" s="176" t="str">
        <f t="shared" si="18"/>
        <v/>
      </c>
      <c r="BH50" s="176" t="str">
        <f t="shared" si="18"/>
        <v/>
      </c>
      <c r="BI50" s="182" t="str">
        <f t="shared" si="10"/>
        <v/>
      </c>
    </row>
    <row r="51" spans="1:61" ht="24" customHeight="1">
      <c r="A51" s="3" t="str">
        <f>IF(AE51&lt;&gt;"OK","",CONCATENATE("SELL",TEXT('Front Page'!$F$33,"000"),"-",SUBSTITUTE('Front Page'!$R$63," ",""),"-",LEFT(D51,2),"-",TEXT(B51,"000")))</f>
        <v/>
      </c>
      <c r="B51" s="4" t="str">
        <f>IFERROR(IF(E51="","",MAX(B$17:B50)+1),"")</f>
        <v/>
      </c>
      <c r="C51" s="5"/>
      <c r="D51" s="17" t="str">
        <f t="shared" si="11"/>
        <v>None</v>
      </c>
      <c r="E51" s="17" t="str">
        <f t="shared" si="2"/>
        <v/>
      </c>
      <c r="F51" s="17" t="str">
        <f t="shared" si="3"/>
        <v/>
      </c>
      <c r="G51" s="232" t="str">
        <f t="shared" si="4"/>
        <v>No</v>
      </c>
      <c r="H51" s="223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1">
        <v>0</v>
      </c>
      <c r="P51" s="221">
        <v>0</v>
      </c>
      <c r="Q51" s="221">
        <v>0</v>
      </c>
      <c r="R51" s="221">
        <v>0</v>
      </c>
      <c r="S51" s="221">
        <v>0</v>
      </c>
      <c r="T51" s="276">
        <v>1</v>
      </c>
      <c r="U51" s="276">
        <v>1</v>
      </c>
      <c r="V51" s="221">
        <v>0</v>
      </c>
      <c r="W51" s="221">
        <v>0</v>
      </c>
      <c r="X51" s="273">
        <v>0</v>
      </c>
      <c r="Y51" s="274">
        <v>0</v>
      </c>
      <c r="Z51" s="224"/>
      <c r="AA51" s="7" t="str">
        <f t="shared" si="5"/>
        <v/>
      </c>
      <c r="AB51" s="7" t="str">
        <f t="shared" si="6"/>
        <v/>
      </c>
      <c r="AC51" s="288">
        <f t="shared" si="12"/>
        <v>0</v>
      </c>
      <c r="AD51" s="10" t="str">
        <f t="shared" si="13"/>
        <v>Not an offer</v>
      </c>
      <c r="AE51" s="289" t="str">
        <f t="shared" si="14"/>
        <v>Not an Offer</v>
      </c>
      <c r="AF51" s="105"/>
      <c r="AG51" s="176">
        <v>35</v>
      </c>
      <c r="AH51" s="176"/>
      <c r="AI51" s="176">
        <f t="shared" si="15"/>
        <v>0</v>
      </c>
      <c r="AJ51" s="176">
        <f t="shared" si="16"/>
        <v>0</v>
      </c>
      <c r="AK51" s="176"/>
      <c r="AL51" s="179" t="str">
        <f t="shared" si="7"/>
        <v/>
      </c>
      <c r="AM51" s="176" t="str">
        <f t="shared" si="19"/>
        <v/>
      </c>
      <c r="AN51" s="176" t="str">
        <f t="shared" si="19"/>
        <v/>
      </c>
      <c r="AO51" s="176" t="str">
        <f t="shared" si="17"/>
        <v/>
      </c>
      <c r="AP51" s="176" t="str">
        <f t="shared" si="17"/>
        <v/>
      </c>
      <c r="AQ51" s="176" t="str">
        <f t="shared" si="17"/>
        <v/>
      </c>
      <c r="AR51" s="176" t="str">
        <f t="shared" si="17"/>
        <v/>
      </c>
      <c r="AS51" s="176" t="str">
        <f t="shared" si="17"/>
        <v/>
      </c>
      <c r="AT51" s="176" t="str">
        <f t="shared" si="17"/>
        <v/>
      </c>
      <c r="AU51" s="176" t="str">
        <f t="shared" si="17"/>
        <v/>
      </c>
      <c r="AV51" s="176" t="str">
        <f t="shared" si="17"/>
        <v/>
      </c>
      <c r="AW51" s="180" t="str">
        <f t="shared" si="17"/>
        <v/>
      </c>
      <c r="AX51" s="181" t="str">
        <f t="shared" si="20"/>
        <v/>
      </c>
      <c r="AY51" s="176" t="str">
        <f t="shared" si="20"/>
        <v/>
      </c>
      <c r="AZ51" s="176" t="str">
        <f t="shared" si="18"/>
        <v/>
      </c>
      <c r="BA51" s="176" t="str">
        <f t="shared" si="18"/>
        <v/>
      </c>
      <c r="BB51" s="176" t="str">
        <f t="shared" si="18"/>
        <v/>
      </c>
      <c r="BC51" s="176" t="str">
        <f t="shared" si="18"/>
        <v/>
      </c>
      <c r="BD51" s="176" t="str">
        <f t="shared" si="18"/>
        <v/>
      </c>
      <c r="BE51" s="176" t="str">
        <f t="shared" si="18"/>
        <v/>
      </c>
      <c r="BF51" s="176" t="str">
        <f t="shared" si="18"/>
        <v/>
      </c>
      <c r="BG51" s="176" t="str">
        <f t="shared" si="18"/>
        <v/>
      </c>
      <c r="BH51" s="176" t="str">
        <f t="shared" si="18"/>
        <v/>
      </c>
      <c r="BI51" s="182" t="str">
        <f t="shared" si="10"/>
        <v/>
      </c>
    </row>
    <row r="52" spans="1:61" ht="24" customHeight="1">
      <c r="A52" s="3" t="str">
        <f>IF(AE52&lt;&gt;"OK","",CONCATENATE("SELL",TEXT('Front Page'!$F$33,"000"),"-",SUBSTITUTE('Front Page'!$R$63," ",""),"-",LEFT(D52,2),"-",TEXT(B52,"000")))</f>
        <v/>
      </c>
      <c r="B52" s="4" t="str">
        <f>IFERROR(IF(E52="","",MAX(B$17:B51)+1),"")</f>
        <v/>
      </c>
      <c r="C52" s="5"/>
      <c r="D52" s="17" t="str">
        <f t="shared" si="11"/>
        <v>None</v>
      </c>
      <c r="E52" s="17" t="str">
        <f t="shared" si="2"/>
        <v/>
      </c>
      <c r="F52" s="17" t="str">
        <f t="shared" si="3"/>
        <v/>
      </c>
      <c r="G52" s="232" t="str">
        <f t="shared" si="4"/>
        <v>No</v>
      </c>
      <c r="H52" s="223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221">
        <v>0</v>
      </c>
      <c r="Q52" s="221">
        <v>0</v>
      </c>
      <c r="R52" s="221">
        <v>0</v>
      </c>
      <c r="S52" s="221">
        <v>0</v>
      </c>
      <c r="T52" s="276">
        <v>1</v>
      </c>
      <c r="U52" s="276">
        <v>1</v>
      </c>
      <c r="V52" s="221">
        <v>0</v>
      </c>
      <c r="W52" s="221">
        <v>0</v>
      </c>
      <c r="X52" s="273">
        <v>0</v>
      </c>
      <c r="Y52" s="274">
        <v>0</v>
      </c>
      <c r="Z52" s="224"/>
      <c r="AA52" s="7" t="str">
        <f t="shared" si="5"/>
        <v/>
      </c>
      <c r="AB52" s="7" t="str">
        <f t="shared" si="6"/>
        <v/>
      </c>
      <c r="AC52" s="288">
        <f t="shared" si="12"/>
        <v>0</v>
      </c>
      <c r="AD52" s="10" t="str">
        <f t="shared" si="13"/>
        <v>Not an offer</v>
      </c>
      <c r="AE52" s="289" t="str">
        <f t="shared" si="14"/>
        <v>Not an Offer</v>
      </c>
      <c r="AF52" s="105"/>
      <c r="AG52" s="176">
        <v>36</v>
      </c>
      <c r="AH52" s="176"/>
      <c r="AI52" s="176">
        <f t="shared" si="15"/>
        <v>0</v>
      </c>
      <c r="AJ52" s="176">
        <f t="shared" si="16"/>
        <v>0</v>
      </c>
      <c r="AK52" s="176"/>
      <c r="AL52" s="179" t="str">
        <f t="shared" si="7"/>
        <v/>
      </c>
      <c r="AM52" s="176" t="str">
        <f t="shared" si="19"/>
        <v/>
      </c>
      <c r="AN52" s="176" t="str">
        <f t="shared" si="19"/>
        <v/>
      </c>
      <c r="AO52" s="176" t="str">
        <f t="shared" si="17"/>
        <v/>
      </c>
      <c r="AP52" s="176" t="str">
        <f t="shared" si="17"/>
        <v/>
      </c>
      <c r="AQ52" s="176" t="str">
        <f t="shared" si="17"/>
        <v/>
      </c>
      <c r="AR52" s="176" t="str">
        <f t="shared" si="17"/>
        <v/>
      </c>
      <c r="AS52" s="176" t="str">
        <f t="shared" si="17"/>
        <v/>
      </c>
      <c r="AT52" s="176" t="str">
        <f t="shared" si="17"/>
        <v/>
      </c>
      <c r="AU52" s="176" t="str">
        <f t="shared" si="17"/>
        <v/>
      </c>
      <c r="AV52" s="176" t="str">
        <f t="shared" si="17"/>
        <v/>
      </c>
      <c r="AW52" s="180" t="str">
        <f t="shared" si="17"/>
        <v/>
      </c>
      <c r="AX52" s="181" t="str">
        <f t="shared" si="20"/>
        <v/>
      </c>
      <c r="AY52" s="176" t="str">
        <f t="shared" si="20"/>
        <v/>
      </c>
      <c r="AZ52" s="176" t="str">
        <f t="shared" si="18"/>
        <v/>
      </c>
      <c r="BA52" s="176" t="str">
        <f t="shared" si="18"/>
        <v/>
      </c>
      <c r="BB52" s="176" t="str">
        <f t="shared" si="18"/>
        <v/>
      </c>
      <c r="BC52" s="176" t="str">
        <f t="shared" si="18"/>
        <v/>
      </c>
      <c r="BD52" s="176" t="str">
        <f t="shared" si="18"/>
        <v/>
      </c>
      <c r="BE52" s="176" t="str">
        <f t="shared" si="18"/>
        <v/>
      </c>
      <c r="BF52" s="176" t="str">
        <f t="shared" si="18"/>
        <v/>
      </c>
      <c r="BG52" s="176" t="str">
        <f t="shared" si="18"/>
        <v/>
      </c>
      <c r="BH52" s="176" t="str">
        <f t="shared" si="18"/>
        <v/>
      </c>
      <c r="BI52" s="182" t="str">
        <f t="shared" si="10"/>
        <v/>
      </c>
    </row>
    <row r="53" spans="1:61" ht="24" customHeight="1">
      <c r="A53" s="3" t="str">
        <f>IF(AE53&lt;&gt;"OK","",CONCATENATE("SELL",TEXT('Front Page'!$F$33,"000"),"-",SUBSTITUTE('Front Page'!$R$63," ",""),"-",LEFT(D53,2),"-",TEXT(B53,"000")))</f>
        <v/>
      </c>
      <c r="B53" s="4" t="str">
        <f>IFERROR(IF(E53="","",MAX(B$17:B52)+1),"")</f>
        <v/>
      </c>
      <c r="C53" s="5"/>
      <c r="D53" s="17" t="str">
        <f t="shared" si="11"/>
        <v>None</v>
      </c>
      <c r="E53" s="17" t="str">
        <f t="shared" si="2"/>
        <v/>
      </c>
      <c r="F53" s="17" t="str">
        <f t="shared" si="3"/>
        <v/>
      </c>
      <c r="G53" s="232" t="str">
        <f t="shared" si="4"/>
        <v>No</v>
      </c>
      <c r="H53" s="223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76">
        <v>1</v>
      </c>
      <c r="U53" s="276">
        <v>1</v>
      </c>
      <c r="V53" s="221">
        <v>0</v>
      </c>
      <c r="W53" s="221">
        <v>0</v>
      </c>
      <c r="X53" s="273">
        <v>0</v>
      </c>
      <c r="Y53" s="274">
        <v>0</v>
      </c>
      <c r="Z53" s="224"/>
      <c r="AA53" s="7" t="str">
        <f t="shared" si="5"/>
        <v/>
      </c>
      <c r="AB53" s="7" t="str">
        <f t="shared" si="6"/>
        <v/>
      </c>
      <c r="AC53" s="288">
        <f t="shared" si="12"/>
        <v>0</v>
      </c>
      <c r="AD53" s="10" t="str">
        <f t="shared" si="13"/>
        <v>Not an offer</v>
      </c>
      <c r="AE53" s="289" t="str">
        <f t="shared" si="14"/>
        <v>Not an Offer</v>
      </c>
      <c r="AF53" s="105"/>
      <c r="AG53" s="176">
        <v>37</v>
      </c>
      <c r="AH53" s="176"/>
      <c r="AI53" s="176">
        <f t="shared" si="15"/>
        <v>0</v>
      </c>
      <c r="AJ53" s="176">
        <f t="shared" si="16"/>
        <v>0</v>
      </c>
      <c r="AK53" s="176"/>
      <c r="AL53" s="179" t="str">
        <f t="shared" si="7"/>
        <v/>
      </c>
      <c r="AM53" s="176" t="str">
        <f t="shared" si="19"/>
        <v/>
      </c>
      <c r="AN53" s="176" t="str">
        <f t="shared" si="19"/>
        <v/>
      </c>
      <c r="AO53" s="176" t="str">
        <f t="shared" si="17"/>
        <v/>
      </c>
      <c r="AP53" s="176" t="str">
        <f t="shared" si="17"/>
        <v/>
      </c>
      <c r="AQ53" s="176" t="str">
        <f t="shared" si="17"/>
        <v/>
      </c>
      <c r="AR53" s="176" t="str">
        <f t="shared" si="17"/>
        <v/>
      </c>
      <c r="AS53" s="176" t="str">
        <f t="shared" si="17"/>
        <v/>
      </c>
      <c r="AT53" s="176" t="str">
        <f t="shared" si="17"/>
        <v/>
      </c>
      <c r="AU53" s="176" t="str">
        <f t="shared" si="17"/>
        <v/>
      </c>
      <c r="AV53" s="176" t="str">
        <f t="shared" si="17"/>
        <v/>
      </c>
      <c r="AW53" s="180" t="str">
        <f t="shared" si="17"/>
        <v/>
      </c>
      <c r="AX53" s="181" t="str">
        <f t="shared" si="20"/>
        <v/>
      </c>
      <c r="AY53" s="176" t="str">
        <f t="shared" si="20"/>
        <v/>
      </c>
      <c r="AZ53" s="176" t="str">
        <f t="shared" si="18"/>
        <v/>
      </c>
      <c r="BA53" s="176" t="str">
        <f t="shared" si="18"/>
        <v/>
      </c>
      <c r="BB53" s="176" t="str">
        <f t="shared" si="18"/>
        <v/>
      </c>
      <c r="BC53" s="176" t="str">
        <f t="shared" si="18"/>
        <v/>
      </c>
      <c r="BD53" s="176" t="str">
        <f t="shared" si="18"/>
        <v/>
      </c>
      <c r="BE53" s="176" t="str">
        <f t="shared" si="18"/>
        <v/>
      </c>
      <c r="BF53" s="176" t="str">
        <f t="shared" si="18"/>
        <v/>
      </c>
      <c r="BG53" s="176" t="str">
        <f t="shared" si="18"/>
        <v/>
      </c>
      <c r="BH53" s="176" t="str">
        <f t="shared" si="18"/>
        <v/>
      </c>
      <c r="BI53" s="182" t="str">
        <f t="shared" si="10"/>
        <v/>
      </c>
    </row>
    <row r="54" spans="1:61" ht="24" customHeight="1">
      <c r="A54" s="3" t="str">
        <f>IF(AE54&lt;&gt;"OK","",CONCATENATE("SELL",TEXT('Front Page'!$F$33,"000"),"-",SUBSTITUTE('Front Page'!$R$63," ",""),"-",LEFT(D54,2),"-",TEXT(B54,"000")))</f>
        <v/>
      </c>
      <c r="B54" s="4" t="str">
        <f>IFERROR(IF(E54="","",MAX(B$17:B53)+1),"")</f>
        <v/>
      </c>
      <c r="C54" s="5"/>
      <c r="D54" s="17" t="str">
        <f t="shared" si="11"/>
        <v>None</v>
      </c>
      <c r="E54" s="17" t="str">
        <f t="shared" si="2"/>
        <v/>
      </c>
      <c r="F54" s="17" t="str">
        <f t="shared" si="3"/>
        <v/>
      </c>
      <c r="G54" s="232" t="str">
        <f t="shared" si="4"/>
        <v>No</v>
      </c>
      <c r="H54" s="223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76">
        <v>1</v>
      </c>
      <c r="U54" s="276">
        <v>1</v>
      </c>
      <c r="V54" s="221">
        <v>0</v>
      </c>
      <c r="W54" s="221">
        <v>0</v>
      </c>
      <c r="X54" s="273">
        <v>0</v>
      </c>
      <c r="Y54" s="274">
        <v>0</v>
      </c>
      <c r="Z54" s="224"/>
      <c r="AA54" s="7" t="str">
        <f t="shared" si="5"/>
        <v/>
      </c>
      <c r="AB54" s="7" t="str">
        <f t="shared" si="6"/>
        <v/>
      </c>
      <c r="AC54" s="288">
        <f t="shared" si="12"/>
        <v>0</v>
      </c>
      <c r="AD54" s="10" t="str">
        <f t="shared" si="13"/>
        <v>Not an offer</v>
      </c>
      <c r="AE54" s="289" t="str">
        <f t="shared" si="14"/>
        <v>Not an Offer</v>
      </c>
      <c r="AF54" s="105"/>
      <c r="AG54" s="176">
        <v>38</v>
      </c>
      <c r="AH54" s="176"/>
      <c r="AI54" s="176">
        <f t="shared" si="15"/>
        <v>0</v>
      </c>
      <c r="AJ54" s="176">
        <f t="shared" si="16"/>
        <v>0</v>
      </c>
      <c r="AK54" s="176"/>
      <c r="AL54" s="179" t="str">
        <f t="shared" si="7"/>
        <v/>
      </c>
      <c r="AM54" s="176" t="str">
        <f t="shared" si="19"/>
        <v/>
      </c>
      <c r="AN54" s="176" t="str">
        <f t="shared" si="19"/>
        <v/>
      </c>
      <c r="AO54" s="176" t="str">
        <f t="shared" si="17"/>
        <v/>
      </c>
      <c r="AP54" s="176" t="str">
        <f t="shared" si="17"/>
        <v/>
      </c>
      <c r="AQ54" s="176" t="str">
        <f t="shared" si="17"/>
        <v/>
      </c>
      <c r="AR54" s="176" t="str">
        <f t="shared" si="17"/>
        <v/>
      </c>
      <c r="AS54" s="176" t="str">
        <f t="shared" si="17"/>
        <v/>
      </c>
      <c r="AT54" s="176" t="str">
        <f t="shared" si="17"/>
        <v/>
      </c>
      <c r="AU54" s="176" t="str">
        <f t="shared" si="17"/>
        <v/>
      </c>
      <c r="AV54" s="176" t="str">
        <f t="shared" si="17"/>
        <v/>
      </c>
      <c r="AW54" s="180" t="str">
        <f t="shared" si="17"/>
        <v/>
      </c>
      <c r="AX54" s="181" t="str">
        <f t="shared" si="20"/>
        <v/>
      </c>
      <c r="AY54" s="176" t="str">
        <f t="shared" si="20"/>
        <v/>
      </c>
      <c r="AZ54" s="176" t="str">
        <f t="shared" si="18"/>
        <v/>
      </c>
      <c r="BA54" s="176" t="str">
        <f t="shared" si="18"/>
        <v/>
      </c>
      <c r="BB54" s="176" t="str">
        <f t="shared" si="18"/>
        <v/>
      </c>
      <c r="BC54" s="176" t="str">
        <f t="shared" si="18"/>
        <v/>
      </c>
      <c r="BD54" s="176" t="str">
        <f t="shared" si="18"/>
        <v/>
      </c>
      <c r="BE54" s="176" t="str">
        <f t="shared" si="18"/>
        <v/>
      </c>
      <c r="BF54" s="176" t="str">
        <f t="shared" si="18"/>
        <v/>
      </c>
      <c r="BG54" s="176" t="str">
        <f t="shared" si="18"/>
        <v/>
      </c>
      <c r="BH54" s="176" t="str">
        <f t="shared" si="18"/>
        <v/>
      </c>
      <c r="BI54" s="182" t="str">
        <f t="shared" si="10"/>
        <v/>
      </c>
    </row>
    <row r="55" spans="1:61" ht="24" customHeight="1">
      <c r="A55" s="3" t="str">
        <f>IF(AE55&lt;&gt;"OK","",CONCATENATE("SELL",TEXT('Front Page'!$F$33,"000"),"-",SUBSTITUTE('Front Page'!$R$63," ",""),"-",LEFT(D55,2),"-",TEXT(B55,"000")))</f>
        <v/>
      </c>
      <c r="B55" s="4" t="str">
        <f>IFERROR(IF(E55="","",MAX(B$17:B54)+1),"")</f>
        <v/>
      </c>
      <c r="C55" s="5"/>
      <c r="D55" s="17" t="str">
        <f t="shared" si="11"/>
        <v>None</v>
      </c>
      <c r="E55" s="17" t="str">
        <f t="shared" si="2"/>
        <v/>
      </c>
      <c r="F55" s="17" t="str">
        <f t="shared" si="3"/>
        <v/>
      </c>
      <c r="G55" s="232" t="str">
        <f t="shared" si="4"/>
        <v>No</v>
      </c>
      <c r="H55" s="223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  <c r="Q55" s="221">
        <v>0</v>
      </c>
      <c r="R55" s="221">
        <v>0</v>
      </c>
      <c r="S55" s="221">
        <v>0</v>
      </c>
      <c r="T55" s="276">
        <v>1</v>
      </c>
      <c r="U55" s="276">
        <v>1</v>
      </c>
      <c r="V55" s="221">
        <v>0</v>
      </c>
      <c r="W55" s="221">
        <v>0</v>
      </c>
      <c r="X55" s="273">
        <v>0</v>
      </c>
      <c r="Y55" s="274">
        <v>0</v>
      </c>
      <c r="Z55" s="224"/>
      <c r="AA55" s="7" t="str">
        <f t="shared" si="5"/>
        <v/>
      </c>
      <c r="AB55" s="7" t="str">
        <f t="shared" si="6"/>
        <v/>
      </c>
      <c r="AC55" s="288">
        <f t="shared" si="12"/>
        <v>0</v>
      </c>
      <c r="AD55" s="10" t="str">
        <f t="shared" si="13"/>
        <v>Not an offer</v>
      </c>
      <c r="AE55" s="289" t="str">
        <f t="shared" si="14"/>
        <v>Not an Offer</v>
      </c>
      <c r="AF55" s="105"/>
      <c r="AG55" s="176">
        <v>39</v>
      </c>
      <c r="AH55" s="176"/>
      <c r="AI55" s="176">
        <f t="shared" si="15"/>
        <v>0</v>
      </c>
      <c r="AJ55" s="176">
        <f t="shared" si="16"/>
        <v>0</v>
      </c>
      <c r="AK55" s="176"/>
      <c r="AL55" s="179" t="str">
        <f t="shared" si="7"/>
        <v/>
      </c>
      <c r="AM55" s="176" t="str">
        <f t="shared" si="19"/>
        <v/>
      </c>
      <c r="AN55" s="176" t="str">
        <f t="shared" si="19"/>
        <v/>
      </c>
      <c r="AO55" s="176" t="str">
        <f t="shared" si="17"/>
        <v/>
      </c>
      <c r="AP55" s="176" t="str">
        <f t="shared" si="17"/>
        <v/>
      </c>
      <c r="AQ55" s="176" t="str">
        <f t="shared" si="17"/>
        <v/>
      </c>
      <c r="AR55" s="176" t="str">
        <f t="shared" si="17"/>
        <v/>
      </c>
      <c r="AS55" s="176" t="str">
        <f t="shared" si="17"/>
        <v/>
      </c>
      <c r="AT55" s="176" t="str">
        <f t="shared" si="17"/>
        <v/>
      </c>
      <c r="AU55" s="176" t="str">
        <f t="shared" si="17"/>
        <v/>
      </c>
      <c r="AV55" s="176" t="str">
        <f t="shared" si="17"/>
        <v/>
      </c>
      <c r="AW55" s="180" t="str">
        <f t="shared" si="17"/>
        <v/>
      </c>
      <c r="AX55" s="181" t="str">
        <f t="shared" si="20"/>
        <v/>
      </c>
      <c r="AY55" s="176" t="str">
        <f t="shared" si="20"/>
        <v/>
      </c>
      <c r="AZ55" s="176" t="str">
        <f t="shared" si="18"/>
        <v/>
      </c>
      <c r="BA55" s="176" t="str">
        <f t="shared" si="18"/>
        <v/>
      </c>
      <c r="BB55" s="176" t="str">
        <f t="shared" si="18"/>
        <v/>
      </c>
      <c r="BC55" s="176" t="str">
        <f t="shared" si="18"/>
        <v/>
      </c>
      <c r="BD55" s="176" t="str">
        <f t="shared" si="18"/>
        <v/>
      </c>
      <c r="BE55" s="176" t="str">
        <f t="shared" si="18"/>
        <v/>
      </c>
      <c r="BF55" s="176" t="str">
        <f t="shared" si="18"/>
        <v/>
      </c>
      <c r="BG55" s="176" t="str">
        <f t="shared" si="18"/>
        <v/>
      </c>
      <c r="BH55" s="176" t="str">
        <f t="shared" si="18"/>
        <v/>
      </c>
      <c r="BI55" s="182" t="str">
        <f t="shared" si="10"/>
        <v/>
      </c>
    </row>
    <row r="56" spans="1:61" ht="24" customHeight="1">
      <c r="A56" s="3" t="str">
        <f>IF(AE56&lt;&gt;"OK","",CONCATENATE("SELL",TEXT('Front Page'!$F$33,"000"),"-",SUBSTITUTE('Front Page'!$R$63," ",""),"-",LEFT(D56,2),"-",TEXT(B56,"000")))</f>
        <v/>
      </c>
      <c r="B56" s="4" t="str">
        <f>IFERROR(IF(E56="","",MAX(B$17:B55)+1),"")</f>
        <v/>
      </c>
      <c r="C56" s="5"/>
      <c r="D56" s="17" t="str">
        <f t="shared" si="11"/>
        <v>None</v>
      </c>
      <c r="E56" s="17" t="str">
        <f t="shared" si="2"/>
        <v/>
      </c>
      <c r="F56" s="17" t="str">
        <f t="shared" si="3"/>
        <v/>
      </c>
      <c r="G56" s="232" t="str">
        <f t="shared" si="4"/>
        <v>No</v>
      </c>
      <c r="H56" s="223">
        <v>0</v>
      </c>
      <c r="I56" s="221">
        <v>0</v>
      </c>
      <c r="J56" s="221">
        <v>0</v>
      </c>
      <c r="K56" s="221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1">
        <v>0</v>
      </c>
      <c r="T56" s="276">
        <v>1</v>
      </c>
      <c r="U56" s="276">
        <v>1</v>
      </c>
      <c r="V56" s="221">
        <v>0</v>
      </c>
      <c r="W56" s="221">
        <v>0</v>
      </c>
      <c r="X56" s="273">
        <v>0</v>
      </c>
      <c r="Y56" s="274">
        <v>0</v>
      </c>
      <c r="Z56" s="224"/>
      <c r="AA56" s="7" t="str">
        <f t="shared" si="5"/>
        <v/>
      </c>
      <c r="AB56" s="7" t="str">
        <f t="shared" si="6"/>
        <v/>
      </c>
      <c r="AC56" s="288">
        <f t="shared" si="12"/>
        <v>0</v>
      </c>
      <c r="AD56" s="10" t="str">
        <f t="shared" si="13"/>
        <v>Not an offer</v>
      </c>
      <c r="AE56" s="289" t="str">
        <f t="shared" si="14"/>
        <v>Not an Offer</v>
      </c>
      <c r="AF56" s="105"/>
      <c r="AG56" s="176">
        <v>40</v>
      </c>
      <c r="AH56" s="176"/>
      <c r="AI56" s="176">
        <f t="shared" si="15"/>
        <v>0</v>
      </c>
      <c r="AJ56" s="176">
        <f t="shared" si="16"/>
        <v>0</v>
      </c>
      <c r="AK56" s="176"/>
      <c r="AL56" s="179" t="str">
        <f t="shared" si="7"/>
        <v/>
      </c>
      <c r="AM56" s="176" t="str">
        <f t="shared" si="19"/>
        <v/>
      </c>
      <c r="AN56" s="176" t="str">
        <f t="shared" si="19"/>
        <v/>
      </c>
      <c r="AO56" s="176" t="str">
        <f t="shared" si="17"/>
        <v/>
      </c>
      <c r="AP56" s="176" t="str">
        <f t="shared" si="17"/>
        <v/>
      </c>
      <c r="AQ56" s="176" t="str">
        <f t="shared" si="17"/>
        <v/>
      </c>
      <c r="AR56" s="176" t="str">
        <f t="shared" si="17"/>
        <v/>
      </c>
      <c r="AS56" s="176" t="str">
        <f t="shared" si="17"/>
        <v/>
      </c>
      <c r="AT56" s="176" t="str">
        <f t="shared" si="17"/>
        <v/>
      </c>
      <c r="AU56" s="176" t="str">
        <f t="shared" si="17"/>
        <v/>
      </c>
      <c r="AV56" s="176" t="str">
        <f t="shared" si="17"/>
        <v/>
      </c>
      <c r="AW56" s="180" t="str">
        <f t="shared" si="17"/>
        <v/>
      </c>
      <c r="AX56" s="181" t="str">
        <f t="shared" si="20"/>
        <v/>
      </c>
      <c r="AY56" s="176" t="str">
        <f t="shared" si="20"/>
        <v/>
      </c>
      <c r="AZ56" s="176" t="str">
        <f t="shared" si="18"/>
        <v/>
      </c>
      <c r="BA56" s="176" t="str">
        <f t="shared" si="18"/>
        <v/>
      </c>
      <c r="BB56" s="176" t="str">
        <f t="shared" si="18"/>
        <v/>
      </c>
      <c r="BC56" s="176" t="str">
        <f t="shared" si="18"/>
        <v/>
      </c>
      <c r="BD56" s="176" t="str">
        <f t="shared" si="18"/>
        <v/>
      </c>
      <c r="BE56" s="176" t="str">
        <f t="shared" si="18"/>
        <v/>
      </c>
      <c r="BF56" s="176" t="str">
        <f t="shared" si="18"/>
        <v/>
      </c>
      <c r="BG56" s="176" t="str">
        <f t="shared" si="18"/>
        <v/>
      </c>
      <c r="BH56" s="176" t="str">
        <f t="shared" si="18"/>
        <v/>
      </c>
      <c r="BI56" s="182" t="str">
        <f t="shared" si="10"/>
        <v/>
      </c>
    </row>
    <row r="57" spans="1:61" ht="24" customHeight="1">
      <c r="A57" s="3" t="str">
        <f>IF(AE57&lt;&gt;"OK","",CONCATENATE("SELL",TEXT('Front Page'!$F$33,"000"),"-",SUBSTITUTE('Front Page'!$R$63," ",""),"-",LEFT(D57,2),"-",TEXT(B57,"000")))</f>
        <v/>
      </c>
      <c r="B57" s="4" t="str">
        <f>IFERROR(IF(E57="","",MAX(B$17:B56)+1),"")</f>
        <v/>
      </c>
      <c r="C57" s="5"/>
      <c r="D57" s="17" t="str">
        <f t="shared" si="11"/>
        <v>None</v>
      </c>
      <c r="E57" s="17" t="str">
        <f t="shared" si="2"/>
        <v/>
      </c>
      <c r="F57" s="17" t="str">
        <f t="shared" si="3"/>
        <v/>
      </c>
      <c r="G57" s="232" t="str">
        <f t="shared" si="4"/>
        <v>No</v>
      </c>
      <c r="H57" s="223">
        <v>0</v>
      </c>
      <c r="I57" s="221">
        <v>0</v>
      </c>
      <c r="J57" s="221">
        <v>0</v>
      </c>
      <c r="K57" s="221">
        <v>0</v>
      </c>
      <c r="L57" s="221">
        <v>0</v>
      </c>
      <c r="M57" s="221">
        <v>0</v>
      </c>
      <c r="N57" s="221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76">
        <v>1</v>
      </c>
      <c r="U57" s="276">
        <v>1</v>
      </c>
      <c r="V57" s="221">
        <v>0</v>
      </c>
      <c r="W57" s="221">
        <v>0</v>
      </c>
      <c r="X57" s="273">
        <v>0</v>
      </c>
      <c r="Y57" s="274">
        <v>0</v>
      </c>
      <c r="Z57" s="224"/>
      <c r="AA57" s="7" t="str">
        <f t="shared" si="5"/>
        <v/>
      </c>
      <c r="AB57" s="7" t="str">
        <f t="shared" si="6"/>
        <v/>
      </c>
      <c r="AC57" s="288">
        <f t="shared" si="12"/>
        <v>0</v>
      </c>
      <c r="AD57" s="10" t="str">
        <f t="shared" si="13"/>
        <v>Not an offer</v>
      </c>
      <c r="AE57" s="289" t="str">
        <f t="shared" si="14"/>
        <v>Not an Offer</v>
      </c>
      <c r="AF57" s="105"/>
      <c r="AG57" s="176">
        <v>41</v>
      </c>
      <c r="AH57" s="176"/>
      <c r="AI57" s="176">
        <f t="shared" si="15"/>
        <v>0</v>
      </c>
      <c r="AJ57" s="176">
        <f t="shared" si="16"/>
        <v>0</v>
      </c>
      <c r="AK57" s="176"/>
      <c r="AL57" s="179" t="str">
        <f t="shared" si="7"/>
        <v/>
      </c>
      <c r="AM57" s="176" t="str">
        <f t="shared" si="19"/>
        <v/>
      </c>
      <c r="AN57" s="176" t="str">
        <f t="shared" si="19"/>
        <v/>
      </c>
      <c r="AO57" s="176" t="str">
        <f t="shared" si="17"/>
        <v/>
      </c>
      <c r="AP57" s="176" t="str">
        <f t="shared" si="17"/>
        <v/>
      </c>
      <c r="AQ57" s="176" t="str">
        <f t="shared" si="17"/>
        <v/>
      </c>
      <c r="AR57" s="176" t="str">
        <f t="shared" si="17"/>
        <v/>
      </c>
      <c r="AS57" s="176" t="str">
        <f t="shared" si="17"/>
        <v/>
      </c>
      <c r="AT57" s="176" t="str">
        <f t="shared" si="17"/>
        <v/>
      </c>
      <c r="AU57" s="176" t="str">
        <f t="shared" si="17"/>
        <v/>
      </c>
      <c r="AV57" s="176" t="str">
        <f t="shared" si="17"/>
        <v/>
      </c>
      <c r="AW57" s="180" t="str">
        <f t="shared" si="17"/>
        <v/>
      </c>
      <c r="AX57" s="181" t="str">
        <f t="shared" si="20"/>
        <v/>
      </c>
      <c r="AY57" s="176" t="str">
        <f t="shared" si="20"/>
        <v/>
      </c>
      <c r="AZ57" s="176" t="str">
        <f t="shared" si="18"/>
        <v/>
      </c>
      <c r="BA57" s="176" t="str">
        <f t="shared" si="18"/>
        <v/>
      </c>
      <c r="BB57" s="176" t="str">
        <f t="shared" si="18"/>
        <v/>
      </c>
      <c r="BC57" s="176" t="str">
        <f t="shared" si="18"/>
        <v/>
      </c>
      <c r="BD57" s="176" t="str">
        <f t="shared" si="18"/>
        <v/>
      </c>
      <c r="BE57" s="176" t="str">
        <f t="shared" si="18"/>
        <v/>
      </c>
      <c r="BF57" s="176" t="str">
        <f t="shared" si="18"/>
        <v/>
      </c>
      <c r="BG57" s="176" t="str">
        <f t="shared" si="18"/>
        <v/>
      </c>
      <c r="BH57" s="176" t="str">
        <f t="shared" si="18"/>
        <v/>
      </c>
      <c r="BI57" s="182" t="str">
        <f t="shared" si="10"/>
        <v/>
      </c>
    </row>
    <row r="58" spans="1:61" ht="24" customHeight="1">
      <c r="A58" s="3" t="str">
        <f>IF(AE58&lt;&gt;"OK","",CONCATENATE("SELL",TEXT('Front Page'!$F$33,"000"),"-",SUBSTITUTE('Front Page'!$R$63," ",""),"-",LEFT(D58,2),"-",TEXT(B58,"000")))</f>
        <v/>
      </c>
      <c r="B58" s="4" t="str">
        <f>IFERROR(IF(E58="","",MAX(B$17:B57)+1),"")</f>
        <v/>
      </c>
      <c r="C58" s="5"/>
      <c r="D58" s="17" t="str">
        <f t="shared" si="11"/>
        <v>None</v>
      </c>
      <c r="E58" s="17" t="str">
        <f t="shared" si="2"/>
        <v/>
      </c>
      <c r="F58" s="17" t="str">
        <f t="shared" si="3"/>
        <v/>
      </c>
      <c r="G58" s="232" t="str">
        <f t="shared" si="4"/>
        <v>No</v>
      </c>
      <c r="H58" s="223">
        <v>0</v>
      </c>
      <c r="I58" s="221">
        <v>0</v>
      </c>
      <c r="J58" s="221">
        <v>0</v>
      </c>
      <c r="K58" s="221">
        <v>0</v>
      </c>
      <c r="L58" s="221">
        <v>0</v>
      </c>
      <c r="M58" s="221">
        <v>0</v>
      </c>
      <c r="N58" s="221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76">
        <v>1</v>
      </c>
      <c r="U58" s="276">
        <v>1</v>
      </c>
      <c r="V58" s="221">
        <v>0</v>
      </c>
      <c r="W58" s="221">
        <v>0</v>
      </c>
      <c r="X58" s="273">
        <v>0</v>
      </c>
      <c r="Y58" s="274">
        <v>0</v>
      </c>
      <c r="Z58" s="224"/>
      <c r="AA58" s="7" t="str">
        <f t="shared" si="5"/>
        <v/>
      </c>
      <c r="AB58" s="7" t="str">
        <f t="shared" si="6"/>
        <v/>
      </c>
      <c r="AC58" s="288">
        <f t="shared" si="12"/>
        <v>0</v>
      </c>
      <c r="AD58" s="10" t="str">
        <f t="shared" si="13"/>
        <v>Not an offer</v>
      </c>
      <c r="AE58" s="289" t="str">
        <f t="shared" si="14"/>
        <v>Not an Offer</v>
      </c>
      <c r="AF58" s="105"/>
      <c r="AG58" s="176">
        <v>42</v>
      </c>
      <c r="AH58" s="176"/>
      <c r="AI58" s="176">
        <f t="shared" si="15"/>
        <v>0</v>
      </c>
      <c r="AJ58" s="176">
        <f t="shared" si="16"/>
        <v>0</v>
      </c>
      <c r="AK58" s="176"/>
      <c r="AL58" s="179" t="str">
        <f t="shared" si="7"/>
        <v/>
      </c>
      <c r="AM58" s="176" t="str">
        <f t="shared" si="19"/>
        <v/>
      </c>
      <c r="AN58" s="176" t="str">
        <f t="shared" si="19"/>
        <v/>
      </c>
      <c r="AO58" s="176" t="str">
        <f t="shared" si="17"/>
        <v/>
      </c>
      <c r="AP58" s="176" t="str">
        <f t="shared" si="17"/>
        <v/>
      </c>
      <c r="AQ58" s="176" t="str">
        <f t="shared" si="17"/>
        <v/>
      </c>
      <c r="AR58" s="176" t="str">
        <f t="shared" si="17"/>
        <v/>
      </c>
      <c r="AS58" s="176" t="str">
        <f t="shared" si="17"/>
        <v/>
      </c>
      <c r="AT58" s="176" t="str">
        <f t="shared" si="17"/>
        <v/>
      </c>
      <c r="AU58" s="176" t="str">
        <f t="shared" si="17"/>
        <v/>
      </c>
      <c r="AV58" s="176" t="str">
        <f t="shared" si="17"/>
        <v/>
      </c>
      <c r="AW58" s="180" t="str">
        <f t="shared" si="17"/>
        <v/>
      </c>
      <c r="AX58" s="181" t="str">
        <f t="shared" si="20"/>
        <v/>
      </c>
      <c r="AY58" s="176" t="str">
        <f t="shared" si="20"/>
        <v/>
      </c>
      <c r="AZ58" s="176" t="str">
        <f t="shared" si="18"/>
        <v/>
      </c>
      <c r="BA58" s="176" t="str">
        <f t="shared" si="18"/>
        <v/>
      </c>
      <c r="BB58" s="176" t="str">
        <f t="shared" si="18"/>
        <v/>
      </c>
      <c r="BC58" s="176" t="str">
        <f t="shared" si="18"/>
        <v/>
      </c>
      <c r="BD58" s="176" t="str">
        <f t="shared" si="18"/>
        <v/>
      </c>
      <c r="BE58" s="176" t="str">
        <f t="shared" si="18"/>
        <v/>
      </c>
      <c r="BF58" s="176" t="str">
        <f t="shared" si="18"/>
        <v/>
      </c>
      <c r="BG58" s="176" t="str">
        <f t="shared" si="18"/>
        <v/>
      </c>
      <c r="BH58" s="176" t="str">
        <f t="shared" si="18"/>
        <v/>
      </c>
      <c r="BI58" s="182" t="str">
        <f t="shared" si="10"/>
        <v/>
      </c>
    </row>
    <row r="59" spans="1:61" ht="24" customHeight="1">
      <c r="A59" s="3" t="str">
        <f>IF(AE59&lt;&gt;"OK","",CONCATENATE("SELL",TEXT('Front Page'!$F$33,"000"),"-",SUBSTITUTE('Front Page'!$R$63," ",""),"-",LEFT(D59,2),"-",TEXT(B59,"000")))</f>
        <v/>
      </c>
      <c r="B59" s="4" t="str">
        <f>IFERROR(IF(E59="","",MAX(B$17:B58)+1),"")</f>
        <v/>
      </c>
      <c r="C59" s="5"/>
      <c r="D59" s="17" t="str">
        <f t="shared" si="11"/>
        <v>None</v>
      </c>
      <c r="E59" s="17" t="str">
        <f t="shared" si="2"/>
        <v/>
      </c>
      <c r="F59" s="17" t="str">
        <f t="shared" si="3"/>
        <v/>
      </c>
      <c r="G59" s="232" t="str">
        <f t="shared" si="4"/>
        <v>No</v>
      </c>
      <c r="H59" s="223">
        <v>0</v>
      </c>
      <c r="I59" s="221">
        <v>0</v>
      </c>
      <c r="J59" s="221">
        <v>0</v>
      </c>
      <c r="K59" s="221">
        <v>0</v>
      </c>
      <c r="L59" s="221">
        <v>0</v>
      </c>
      <c r="M59" s="221">
        <v>0</v>
      </c>
      <c r="N59" s="221">
        <v>0</v>
      </c>
      <c r="O59" s="221">
        <v>0</v>
      </c>
      <c r="P59" s="221">
        <v>0</v>
      </c>
      <c r="Q59" s="221">
        <v>0</v>
      </c>
      <c r="R59" s="221">
        <v>0</v>
      </c>
      <c r="S59" s="221">
        <v>0</v>
      </c>
      <c r="T59" s="276">
        <v>1</v>
      </c>
      <c r="U59" s="276">
        <v>1</v>
      </c>
      <c r="V59" s="221">
        <v>0</v>
      </c>
      <c r="W59" s="221">
        <v>0</v>
      </c>
      <c r="X59" s="273">
        <v>0</v>
      </c>
      <c r="Y59" s="274">
        <v>0</v>
      </c>
      <c r="Z59" s="224"/>
      <c r="AA59" s="7" t="str">
        <f t="shared" si="5"/>
        <v/>
      </c>
      <c r="AB59" s="7" t="str">
        <f t="shared" si="6"/>
        <v/>
      </c>
      <c r="AC59" s="288">
        <f t="shared" si="12"/>
        <v>0</v>
      </c>
      <c r="AD59" s="10" t="str">
        <f t="shared" si="13"/>
        <v>Not an offer</v>
      </c>
      <c r="AE59" s="289" t="str">
        <f t="shared" si="14"/>
        <v>Not an Offer</v>
      </c>
      <c r="AF59" s="105"/>
      <c r="AG59" s="176">
        <v>43</v>
      </c>
      <c r="AH59" s="176"/>
      <c r="AI59" s="176">
        <f t="shared" si="15"/>
        <v>0</v>
      </c>
      <c r="AJ59" s="176">
        <f t="shared" si="16"/>
        <v>0</v>
      </c>
      <c r="AK59" s="176"/>
      <c r="AL59" s="179" t="str">
        <f t="shared" si="7"/>
        <v/>
      </c>
      <c r="AM59" s="176" t="str">
        <f t="shared" si="19"/>
        <v/>
      </c>
      <c r="AN59" s="176" t="str">
        <f t="shared" si="19"/>
        <v/>
      </c>
      <c r="AO59" s="176" t="str">
        <f t="shared" si="17"/>
        <v/>
      </c>
      <c r="AP59" s="176" t="str">
        <f t="shared" si="17"/>
        <v/>
      </c>
      <c r="AQ59" s="176" t="str">
        <f t="shared" si="17"/>
        <v/>
      </c>
      <c r="AR59" s="176" t="str">
        <f t="shared" si="17"/>
        <v/>
      </c>
      <c r="AS59" s="176" t="str">
        <f t="shared" si="17"/>
        <v/>
      </c>
      <c r="AT59" s="176" t="str">
        <f t="shared" si="17"/>
        <v/>
      </c>
      <c r="AU59" s="176" t="str">
        <f t="shared" si="17"/>
        <v/>
      </c>
      <c r="AV59" s="176" t="str">
        <f t="shared" si="17"/>
        <v/>
      </c>
      <c r="AW59" s="180" t="str">
        <f t="shared" si="17"/>
        <v/>
      </c>
      <c r="AX59" s="181" t="str">
        <f t="shared" si="20"/>
        <v/>
      </c>
      <c r="AY59" s="176" t="str">
        <f t="shared" si="20"/>
        <v/>
      </c>
      <c r="AZ59" s="176" t="str">
        <f t="shared" si="18"/>
        <v/>
      </c>
      <c r="BA59" s="176" t="str">
        <f t="shared" si="18"/>
        <v/>
      </c>
      <c r="BB59" s="176" t="str">
        <f t="shared" si="18"/>
        <v/>
      </c>
      <c r="BC59" s="176" t="str">
        <f t="shared" si="18"/>
        <v/>
      </c>
      <c r="BD59" s="176" t="str">
        <f t="shared" si="18"/>
        <v/>
      </c>
      <c r="BE59" s="176" t="str">
        <f t="shared" si="18"/>
        <v/>
      </c>
      <c r="BF59" s="176" t="str">
        <f t="shared" si="18"/>
        <v/>
      </c>
      <c r="BG59" s="176" t="str">
        <f t="shared" si="18"/>
        <v/>
      </c>
      <c r="BH59" s="176" t="str">
        <f t="shared" si="18"/>
        <v/>
      </c>
      <c r="BI59" s="182" t="str">
        <f t="shared" si="10"/>
        <v/>
      </c>
    </row>
    <row r="60" spans="1:61" ht="24" customHeight="1">
      <c r="A60" s="3" t="str">
        <f>IF(AE60&lt;&gt;"OK","",CONCATENATE("SELL",TEXT('Front Page'!$F$33,"000"),"-",SUBSTITUTE('Front Page'!$R$63," ",""),"-",LEFT(D60,2),"-",TEXT(B60,"000")))</f>
        <v/>
      </c>
      <c r="B60" s="4" t="str">
        <f>IFERROR(IF(E60="","",MAX(B$17:B59)+1),"")</f>
        <v/>
      </c>
      <c r="C60" s="5"/>
      <c r="D60" s="17" t="str">
        <f t="shared" si="11"/>
        <v>None</v>
      </c>
      <c r="E60" s="17" t="str">
        <f t="shared" si="2"/>
        <v/>
      </c>
      <c r="F60" s="17" t="str">
        <f t="shared" si="3"/>
        <v/>
      </c>
      <c r="G60" s="232" t="str">
        <f t="shared" si="4"/>
        <v>No</v>
      </c>
      <c r="H60" s="223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76">
        <v>1</v>
      </c>
      <c r="U60" s="276">
        <v>1</v>
      </c>
      <c r="V60" s="221">
        <v>0</v>
      </c>
      <c r="W60" s="221">
        <v>0</v>
      </c>
      <c r="X60" s="273">
        <v>0</v>
      </c>
      <c r="Y60" s="274">
        <v>0</v>
      </c>
      <c r="Z60" s="224"/>
      <c r="AA60" s="7" t="str">
        <f t="shared" si="5"/>
        <v/>
      </c>
      <c r="AB60" s="7" t="str">
        <f t="shared" si="6"/>
        <v/>
      </c>
      <c r="AC60" s="288">
        <f t="shared" si="12"/>
        <v>0</v>
      </c>
      <c r="AD60" s="10" t="str">
        <f t="shared" si="13"/>
        <v>Not an offer</v>
      </c>
      <c r="AE60" s="289" t="str">
        <f t="shared" si="14"/>
        <v>Not an Offer</v>
      </c>
      <c r="AF60" s="105"/>
      <c r="AG60" s="176">
        <v>44</v>
      </c>
      <c r="AH60" s="176"/>
      <c r="AI60" s="176">
        <f t="shared" si="15"/>
        <v>0</v>
      </c>
      <c r="AJ60" s="176">
        <f t="shared" si="16"/>
        <v>0</v>
      </c>
      <c r="AK60" s="176"/>
      <c r="AL60" s="179" t="str">
        <f t="shared" si="7"/>
        <v/>
      </c>
      <c r="AM60" s="176" t="str">
        <f t="shared" si="19"/>
        <v/>
      </c>
      <c r="AN60" s="176" t="str">
        <f t="shared" si="19"/>
        <v/>
      </c>
      <c r="AO60" s="176" t="str">
        <f t="shared" si="17"/>
        <v/>
      </c>
      <c r="AP60" s="176" t="str">
        <f t="shared" si="17"/>
        <v/>
      </c>
      <c r="AQ60" s="176" t="str">
        <f t="shared" si="17"/>
        <v/>
      </c>
      <c r="AR60" s="176" t="str">
        <f t="shared" si="17"/>
        <v/>
      </c>
      <c r="AS60" s="176" t="str">
        <f t="shared" si="17"/>
        <v/>
      </c>
      <c r="AT60" s="176" t="str">
        <f t="shared" si="17"/>
        <v/>
      </c>
      <c r="AU60" s="176" t="str">
        <f t="shared" si="17"/>
        <v/>
      </c>
      <c r="AV60" s="176" t="str">
        <f t="shared" si="17"/>
        <v/>
      </c>
      <c r="AW60" s="180" t="str">
        <f t="shared" si="17"/>
        <v/>
      </c>
      <c r="AX60" s="181" t="str">
        <f t="shared" si="20"/>
        <v/>
      </c>
      <c r="AY60" s="176" t="str">
        <f t="shared" si="20"/>
        <v/>
      </c>
      <c r="AZ60" s="176" t="str">
        <f t="shared" si="18"/>
        <v/>
      </c>
      <c r="BA60" s="176" t="str">
        <f t="shared" si="18"/>
        <v/>
      </c>
      <c r="BB60" s="176" t="str">
        <f t="shared" si="18"/>
        <v/>
      </c>
      <c r="BC60" s="176" t="str">
        <f t="shared" si="18"/>
        <v/>
      </c>
      <c r="BD60" s="176" t="str">
        <f t="shared" si="18"/>
        <v/>
      </c>
      <c r="BE60" s="176" t="str">
        <f t="shared" si="18"/>
        <v/>
      </c>
      <c r="BF60" s="176" t="str">
        <f t="shared" si="18"/>
        <v/>
      </c>
      <c r="BG60" s="176" t="str">
        <f t="shared" si="18"/>
        <v/>
      </c>
      <c r="BH60" s="176" t="str">
        <f t="shared" si="18"/>
        <v/>
      </c>
      <c r="BI60" s="182" t="str">
        <f t="shared" si="10"/>
        <v/>
      </c>
    </row>
    <row r="61" spans="1:61" ht="24" customHeight="1">
      <c r="A61" s="3" t="str">
        <f>IF(AE61&lt;&gt;"OK","",CONCATENATE("SELL",TEXT('Front Page'!$F$33,"000"),"-",SUBSTITUTE('Front Page'!$R$63," ",""),"-",LEFT(D61,2),"-",TEXT(B61,"000")))</f>
        <v/>
      </c>
      <c r="B61" s="4" t="str">
        <f>IFERROR(IF(E61="","",MAX(B$17:B60)+1),"")</f>
        <v/>
      </c>
      <c r="C61" s="5"/>
      <c r="D61" s="17" t="str">
        <f t="shared" si="11"/>
        <v>None</v>
      </c>
      <c r="E61" s="17" t="str">
        <f t="shared" si="2"/>
        <v/>
      </c>
      <c r="F61" s="17" t="str">
        <f t="shared" si="3"/>
        <v/>
      </c>
      <c r="G61" s="232" t="str">
        <f t="shared" si="4"/>
        <v>No</v>
      </c>
      <c r="H61" s="223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1">
        <v>0</v>
      </c>
      <c r="T61" s="276">
        <v>1</v>
      </c>
      <c r="U61" s="276">
        <v>1</v>
      </c>
      <c r="V61" s="221">
        <v>0</v>
      </c>
      <c r="W61" s="221">
        <v>0</v>
      </c>
      <c r="X61" s="273">
        <v>0</v>
      </c>
      <c r="Y61" s="274">
        <v>0</v>
      </c>
      <c r="Z61" s="224"/>
      <c r="AA61" s="7" t="str">
        <f t="shared" si="5"/>
        <v/>
      </c>
      <c r="AB61" s="7" t="str">
        <f t="shared" si="6"/>
        <v/>
      </c>
      <c r="AC61" s="288">
        <f t="shared" si="12"/>
        <v>0</v>
      </c>
      <c r="AD61" s="10" t="str">
        <f t="shared" si="13"/>
        <v>Not an offer</v>
      </c>
      <c r="AE61" s="289" t="str">
        <f t="shared" si="14"/>
        <v>Not an Offer</v>
      </c>
      <c r="AF61" s="105"/>
      <c r="AG61" s="176">
        <v>45</v>
      </c>
      <c r="AH61" s="176"/>
      <c r="AI61" s="176">
        <f t="shared" si="15"/>
        <v>0</v>
      </c>
      <c r="AJ61" s="176">
        <f t="shared" si="16"/>
        <v>0</v>
      </c>
      <c r="AK61" s="176"/>
      <c r="AL61" s="179" t="str">
        <f t="shared" si="7"/>
        <v/>
      </c>
      <c r="AM61" s="176" t="str">
        <f t="shared" si="19"/>
        <v/>
      </c>
      <c r="AN61" s="176" t="str">
        <f t="shared" si="19"/>
        <v/>
      </c>
      <c r="AO61" s="176" t="str">
        <f t="shared" si="17"/>
        <v/>
      </c>
      <c r="AP61" s="176" t="str">
        <f t="shared" si="17"/>
        <v/>
      </c>
      <c r="AQ61" s="176" t="str">
        <f t="shared" si="17"/>
        <v/>
      </c>
      <c r="AR61" s="176" t="str">
        <f t="shared" si="17"/>
        <v/>
      </c>
      <c r="AS61" s="176" t="str">
        <f t="shared" si="17"/>
        <v/>
      </c>
      <c r="AT61" s="176" t="str">
        <f t="shared" si="17"/>
        <v/>
      </c>
      <c r="AU61" s="176" t="str">
        <f t="shared" si="17"/>
        <v/>
      </c>
      <c r="AV61" s="176" t="str">
        <f t="shared" si="17"/>
        <v/>
      </c>
      <c r="AW61" s="180" t="str">
        <f t="shared" si="17"/>
        <v/>
      </c>
      <c r="AX61" s="181" t="str">
        <f t="shared" si="20"/>
        <v/>
      </c>
      <c r="AY61" s="176" t="str">
        <f t="shared" si="20"/>
        <v/>
      </c>
      <c r="AZ61" s="176" t="str">
        <f t="shared" si="18"/>
        <v/>
      </c>
      <c r="BA61" s="176" t="str">
        <f t="shared" si="18"/>
        <v/>
      </c>
      <c r="BB61" s="176" t="str">
        <f t="shared" si="18"/>
        <v/>
      </c>
      <c r="BC61" s="176" t="str">
        <f t="shared" si="18"/>
        <v/>
      </c>
      <c r="BD61" s="176" t="str">
        <f t="shared" si="18"/>
        <v/>
      </c>
      <c r="BE61" s="176" t="str">
        <f t="shared" si="18"/>
        <v/>
      </c>
      <c r="BF61" s="176" t="str">
        <f t="shared" si="18"/>
        <v/>
      </c>
      <c r="BG61" s="176" t="str">
        <f t="shared" si="18"/>
        <v/>
      </c>
      <c r="BH61" s="176" t="str">
        <f t="shared" si="18"/>
        <v/>
      </c>
      <c r="BI61" s="182" t="str">
        <f t="shared" si="10"/>
        <v/>
      </c>
    </row>
    <row r="62" spans="1:61" ht="24" customHeight="1">
      <c r="A62" s="3" t="str">
        <f>IF(AE62&lt;&gt;"OK","",CONCATENATE("SELL",TEXT('Front Page'!$F$33,"000"),"-",SUBSTITUTE('Front Page'!$R$63," ",""),"-",LEFT(D62,2),"-",TEXT(B62,"000")))</f>
        <v/>
      </c>
      <c r="B62" s="4" t="str">
        <f>IFERROR(IF(E62="","",MAX(B$17:B61)+1),"")</f>
        <v/>
      </c>
      <c r="C62" s="5"/>
      <c r="D62" s="17" t="str">
        <f t="shared" si="11"/>
        <v>None</v>
      </c>
      <c r="E62" s="17" t="str">
        <f t="shared" si="2"/>
        <v/>
      </c>
      <c r="F62" s="17" t="str">
        <f t="shared" si="3"/>
        <v/>
      </c>
      <c r="G62" s="232" t="str">
        <f t="shared" si="4"/>
        <v>No</v>
      </c>
      <c r="H62" s="223">
        <v>0</v>
      </c>
      <c r="I62" s="221">
        <v>0</v>
      </c>
      <c r="J62" s="221">
        <v>0</v>
      </c>
      <c r="K62" s="221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1">
        <v>0</v>
      </c>
      <c r="T62" s="276">
        <v>1</v>
      </c>
      <c r="U62" s="276">
        <v>1</v>
      </c>
      <c r="V62" s="221">
        <v>0</v>
      </c>
      <c r="W62" s="221">
        <v>0</v>
      </c>
      <c r="X62" s="273">
        <v>0</v>
      </c>
      <c r="Y62" s="274">
        <v>0</v>
      </c>
      <c r="Z62" s="224"/>
      <c r="AA62" s="7" t="str">
        <f t="shared" si="5"/>
        <v/>
      </c>
      <c r="AB62" s="7" t="str">
        <f t="shared" si="6"/>
        <v/>
      </c>
      <c r="AC62" s="288">
        <f t="shared" si="12"/>
        <v>0</v>
      </c>
      <c r="AD62" s="10" t="str">
        <f t="shared" si="13"/>
        <v>Not an offer</v>
      </c>
      <c r="AE62" s="289" t="str">
        <f t="shared" si="14"/>
        <v>Not an Offer</v>
      </c>
      <c r="AF62" s="105"/>
      <c r="AG62" s="176">
        <v>46</v>
      </c>
      <c r="AH62" s="176"/>
      <c r="AI62" s="176">
        <f t="shared" si="15"/>
        <v>0</v>
      </c>
      <c r="AJ62" s="176">
        <f t="shared" si="16"/>
        <v>0</v>
      </c>
      <c r="AK62" s="176"/>
      <c r="AL62" s="179" t="str">
        <f t="shared" si="7"/>
        <v/>
      </c>
      <c r="AM62" s="176" t="str">
        <f t="shared" si="19"/>
        <v/>
      </c>
      <c r="AN62" s="176" t="str">
        <f t="shared" si="19"/>
        <v/>
      </c>
      <c r="AO62" s="176" t="str">
        <f t="shared" si="17"/>
        <v/>
      </c>
      <c r="AP62" s="176" t="str">
        <f t="shared" si="17"/>
        <v/>
      </c>
      <c r="AQ62" s="176" t="str">
        <f t="shared" si="17"/>
        <v/>
      </c>
      <c r="AR62" s="176" t="str">
        <f t="shared" si="17"/>
        <v/>
      </c>
      <c r="AS62" s="176" t="str">
        <f t="shared" si="17"/>
        <v/>
      </c>
      <c r="AT62" s="176" t="str">
        <f t="shared" si="17"/>
        <v/>
      </c>
      <c r="AU62" s="176" t="str">
        <f t="shared" si="17"/>
        <v/>
      </c>
      <c r="AV62" s="176" t="str">
        <f t="shared" si="17"/>
        <v/>
      </c>
      <c r="AW62" s="180" t="str">
        <f t="shared" si="17"/>
        <v/>
      </c>
      <c r="AX62" s="181" t="str">
        <f t="shared" si="20"/>
        <v/>
      </c>
      <c r="AY62" s="176" t="str">
        <f t="shared" si="20"/>
        <v/>
      </c>
      <c r="AZ62" s="176" t="str">
        <f t="shared" si="18"/>
        <v/>
      </c>
      <c r="BA62" s="176" t="str">
        <f t="shared" si="18"/>
        <v/>
      </c>
      <c r="BB62" s="176" t="str">
        <f t="shared" si="18"/>
        <v/>
      </c>
      <c r="BC62" s="176" t="str">
        <f t="shared" si="18"/>
        <v/>
      </c>
      <c r="BD62" s="176" t="str">
        <f t="shared" si="18"/>
        <v/>
      </c>
      <c r="BE62" s="176" t="str">
        <f t="shared" si="18"/>
        <v/>
      </c>
      <c r="BF62" s="176" t="str">
        <f t="shared" si="18"/>
        <v/>
      </c>
      <c r="BG62" s="176" t="str">
        <f t="shared" si="18"/>
        <v/>
      </c>
      <c r="BH62" s="176" t="str">
        <f t="shared" si="18"/>
        <v/>
      </c>
      <c r="BI62" s="182" t="str">
        <f t="shared" si="10"/>
        <v/>
      </c>
    </row>
    <row r="63" spans="1:61" ht="24" customHeight="1">
      <c r="A63" s="3" t="str">
        <f>IF(AE63&lt;&gt;"OK","",CONCATENATE("SELL",TEXT('Front Page'!$F$33,"000"),"-",SUBSTITUTE('Front Page'!$R$63," ",""),"-",LEFT(D63,2),"-",TEXT(B63,"000")))</f>
        <v/>
      </c>
      <c r="B63" s="4" t="str">
        <f>IFERROR(IF(E63="","",MAX(B$17:B62)+1),"")</f>
        <v/>
      </c>
      <c r="C63" s="5"/>
      <c r="D63" s="17" t="str">
        <f t="shared" si="11"/>
        <v>None</v>
      </c>
      <c r="E63" s="17" t="str">
        <f t="shared" si="2"/>
        <v/>
      </c>
      <c r="F63" s="17" t="str">
        <f t="shared" si="3"/>
        <v/>
      </c>
      <c r="G63" s="232" t="str">
        <f t="shared" si="4"/>
        <v>No</v>
      </c>
      <c r="H63" s="223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76">
        <v>1</v>
      </c>
      <c r="U63" s="276">
        <v>1</v>
      </c>
      <c r="V63" s="221">
        <v>0</v>
      </c>
      <c r="W63" s="221">
        <v>0</v>
      </c>
      <c r="X63" s="273">
        <v>0</v>
      </c>
      <c r="Y63" s="274">
        <v>0</v>
      </c>
      <c r="Z63" s="224"/>
      <c r="AA63" s="7" t="str">
        <f t="shared" si="5"/>
        <v/>
      </c>
      <c r="AB63" s="7" t="str">
        <f t="shared" si="6"/>
        <v/>
      </c>
      <c r="AC63" s="288">
        <f t="shared" si="12"/>
        <v>0</v>
      </c>
      <c r="AD63" s="10" t="str">
        <f t="shared" si="13"/>
        <v>Not an offer</v>
      </c>
      <c r="AE63" s="289" t="str">
        <f t="shared" si="14"/>
        <v>Not an Offer</v>
      </c>
      <c r="AF63" s="105"/>
      <c r="AG63" s="176">
        <v>47</v>
      </c>
      <c r="AH63" s="176"/>
      <c r="AI63" s="176">
        <f t="shared" si="15"/>
        <v>0</v>
      </c>
      <c r="AJ63" s="176">
        <f t="shared" si="16"/>
        <v>0</v>
      </c>
      <c r="AK63" s="176"/>
      <c r="AL63" s="179" t="str">
        <f t="shared" si="7"/>
        <v/>
      </c>
      <c r="AM63" s="176" t="str">
        <f t="shared" si="19"/>
        <v/>
      </c>
      <c r="AN63" s="176" t="str">
        <f t="shared" si="19"/>
        <v/>
      </c>
      <c r="AO63" s="176" t="str">
        <f t="shared" si="17"/>
        <v/>
      </c>
      <c r="AP63" s="176" t="str">
        <f t="shared" si="17"/>
        <v/>
      </c>
      <c r="AQ63" s="176" t="str">
        <f t="shared" si="17"/>
        <v/>
      </c>
      <c r="AR63" s="176" t="str">
        <f t="shared" si="17"/>
        <v/>
      </c>
      <c r="AS63" s="176" t="str">
        <f t="shared" si="17"/>
        <v/>
      </c>
      <c r="AT63" s="176" t="str">
        <f t="shared" si="17"/>
        <v/>
      </c>
      <c r="AU63" s="176" t="str">
        <f t="shared" si="17"/>
        <v/>
      </c>
      <c r="AV63" s="176" t="str">
        <f t="shared" si="17"/>
        <v/>
      </c>
      <c r="AW63" s="180" t="str">
        <f t="shared" si="17"/>
        <v/>
      </c>
      <c r="AX63" s="181" t="str">
        <f t="shared" si="20"/>
        <v/>
      </c>
      <c r="AY63" s="176" t="str">
        <f t="shared" si="20"/>
        <v/>
      </c>
      <c r="AZ63" s="176" t="str">
        <f t="shared" si="18"/>
        <v/>
      </c>
      <c r="BA63" s="176" t="str">
        <f t="shared" si="18"/>
        <v/>
      </c>
      <c r="BB63" s="176" t="str">
        <f t="shared" si="18"/>
        <v/>
      </c>
      <c r="BC63" s="176" t="str">
        <f t="shared" si="18"/>
        <v/>
      </c>
      <c r="BD63" s="176" t="str">
        <f t="shared" si="18"/>
        <v/>
      </c>
      <c r="BE63" s="176" t="str">
        <f t="shared" si="18"/>
        <v/>
      </c>
      <c r="BF63" s="176" t="str">
        <f t="shared" si="18"/>
        <v/>
      </c>
      <c r="BG63" s="176" t="str">
        <f t="shared" si="18"/>
        <v/>
      </c>
      <c r="BH63" s="176" t="str">
        <f t="shared" si="18"/>
        <v/>
      </c>
      <c r="BI63" s="182" t="str">
        <f t="shared" si="10"/>
        <v/>
      </c>
    </row>
    <row r="64" spans="1:61" ht="24" customHeight="1">
      <c r="A64" s="3" t="str">
        <f>IF(AE64&lt;&gt;"OK","",CONCATENATE("SELL",TEXT('Front Page'!$F$33,"000"),"-",SUBSTITUTE('Front Page'!$R$63," ",""),"-",LEFT(D64,2),"-",TEXT(B64,"000")))</f>
        <v/>
      </c>
      <c r="B64" s="4" t="str">
        <f>IFERROR(IF(E64="","",MAX(B$17:B63)+1),"")</f>
        <v/>
      </c>
      <c r="C64" s="5"/>
      <c r="D64" s="17" t="str">
        <f t="shared" si="11"/>
        <v>None</v>
      </c>
      <c r="E64" s="17" t="str">
        <f t="shared" si="2"/>
        <v/>
      </c>
      <c r="F64" s="17" t="str">
        <f t="shared" si="3"/>
        <v/>
      </c>
      <c r="G64" s="232" t="str">
        <f t="shared" si="4"/>
        <v>No</v>
      </c>
      <c r="H64" s="223">
        <v>0</v>
      </c>
      <c r="I64" s="221">
        <v>0</v>
      </c>
      <c r="J64" s="221">
        <v>0</v>
      </c>
      <c r="K64" s="221">
        <v>0</v>
      </c>
      <c r="L64" s="221">
        <v>0</v>
      </c>
      <c r="M64" s="221">
        <v>0</v>
      </c>
      <c r="N64" s="221">
        <v>0</v>
      </c>
      <c r="O64" s="221">
        <v>0</v>
      </c>
      <c r="P64" s="221">
        <v>0</v>
      </c>
      <c r="Q64" s="221">
        <v>0</v>
      </c>
      <c r="R64" s="221">
        <v>0</v>
      </c>
      <c r="S64" s="221">
        <v>0</v>
      </c>
      <c r="T64" s="276">
        <v>1</v>
      </c>
      <c r="U64" s="276">
        <v>1</v>
      </c>
      <c r="V64" s="221">
        <v>0</v>
      </c>
      <c r="W64" s="221">
        <v>0</v>
      </c>
      <c r="X64" s="273">
        <v>0</v>
      </c>
      <c r="Y64" s="274">
        <v>0</v>
      </c>
      <c r="Z64" s="224"/>
      <c r="AA64" s="7" t="str">
        <f t="shared" si="5"/>
        <v/>
      </c>
      <c r="AB64" s="7" t="str">
        <f t="shared" si="6"/>
        <v/>
      </c>
      <c r="AC64" s="288">
        <f t="shared" si="12"/>
        <v>0</v>
      </c>
      <c r="AD64" s="10" t="str">
        <f t="shared" si="13"/>
        <v>Not an offer</v>
      </c>
      <c r="AE64" s="289" t="str">
        <f t="shared" si="14"/>
        <v>Not an Offer</v>
      </c>
      <c r="AF64" s="105"/>
      <c r="AG64" s="176">
        <v>48</v>
      </c>
      <c r="AH64" s="176"/>
      <c r="AI64" s="176">
        <f t="shared" si="15"/>
        <v>0</v>
      </c>
      <c r="AJ64" s="176">
        <f t="shared" si="16"/>
        <v>0</v>
      </c>
      <c r="AK64" s="176"/>
      <c r="AL64" s="179" t="str">
        <f t="shared" si="7"/>
        <v/>
      </c>
      <c r="AM64" s="176" t="str">
        <f t="shared" si="19"/>
        <v/>
      </c>
      <c r="AN64" s="176" t="str">
        <f t="shared" si="19"/>
        <v/>
      </c>
      <c r="AO64" s="176" t="str">
        <f t="shared" si="17"/>
        <v/>
      </c>
      <c r="AP64" s="176" t="str">
        <f t="shared" si="17"/>
        <v/>
      </c>
      <c r="AQ64" s="176" t="str">
        <f t="shared" si="17"/>
        <v/>
      </c>
      <c r="AR64" s="176" t="str">
        <f t="shared" si="17"/>
        <v/>
      </c>
      <c r="AS64" s="176" t="str">
        <f t="shared" si="17"/>
        <v/>
      </c>
      <c r="AT64" s="176" t="str">
        <f t="shared" si="17"/>
        <v/>
      </c>
      <c r="AU64" s="176" t="str">
        <f t="shared" si="17"/>
        <v/>
      </c>
      <c r="AV64" s="176" t="str">
        <f t="shared" si="17"/>
        <v/>
      </c>
      <c r="AW64" s="180" t="str">
        <f t="shared" si="17"/>
        <v/>
      </c>
      <c r="AX64" s="181" t="str">
        <f t="shared" si="20"/>
        <v/>
      </c>
      <c r="AY64" s="176" t="str">
        <f t="shared" si="20"/>
        <v/>
      </c>
      <c r="AZ64" s="176" t="str">
        <f t="shared" si="18"/>
        <v/>
      </c>
      <c r="BA64" s="176" t="str">
        <f t="shared" si="18"/>
        <v/>
      </c>
      <c r="BB64" s="176" t="str">
        <f t="shared" si="18"/>
        <v/>
      </c>
      <c r="BC64" s="176" t="str">
        <f t="shared" si="18"/>
        <v/>
      </c>
      <c r="BD64" s="176" t="str">
        <f t="shared" si="18"/>
        <v/>
      </c>
      <c r="BE64" s="176" t="str">
        <f t="shared" si="18"/>
        <v/>
      </c>
      <c r="BF64" s="176" t="str">
        <f t="shared" si="18"/>
        <v/>
      </c>
      <c r="BG64" s="176" t="str">
        <f t="shared" si="18"/>
        <v/>
      </c>
      <c r="BH64" s="176" t="str">
        <f t="shared" si="18"/>
        <v/>
      </c>
      <c r="BI64" s="182" t="str">
        <f t="shared" si="10"/>
        <v/>
      </c>
    </row>
    <row r="65" spans="1:61" ht="24" customHeight="1">
      <c r="A65" s="3" t="str">
        <f>IF(AE65&lt;&gt;"OK","",CONCATENATE("SELL",TEXT('Front Page'!$F$33,"000"),"-",SUBSTITUTE('Front Page'!$R$63," ",""),"-",LEFT(D65,2),"-",TEXT(B65,"000")))</f>
        <v/>
      </c>
      <c r="B65" s="4" t="str">
        <f>IFERROR(IF(E65="","",MAX(B$17:B64)+1),"")</f>
        <v/>
      </c>
      <c r="C65" s="5"/>
      <c r="D65" s="17" t="str">
        <f t="shared" si="11"/>
        <v>None</v>
      </c>
      <c r="E65" s="17" t="str">
        <f t="shared" si="2"/>
        <v/>
      </c>
      <c r="F65" s="17" t="str">
        <f t="shared" si="3"/>
        <v/>
      </c>
      <c r="G65" s="232" t="str">
        <f t="shared" si="4"/>
        <v>No</v>
      </c>
      <c r="H65" s="223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0</v>
      </c>
      <c r="N65" s="221">
        <v>0</v>
      </c>
      <c r="O65" s="221">
        <v>0</v>
      </c>
      <c r="P65" s="221">
        <v>0</v>
      </c>
      <c r="Q65" s="221">
        <v>0</v>
      </c>
      <c r="R65" s="221">
        <v>0</v>
      </c>
      <c r="S65" s="221">
        <v>0</v>
      </c>
      <c r="T65" s="276">
        <v>1</v>
      </c>
      <c r="U65" s="276">
        <v>1</v>
      </c>
      <c r="V65" s="221">
        <v>0</v>
      </c>
      <c r="W65" s="221">
        <v>0</v>
      </c>
      <c r="X65" s="273">
        <v>0</v>
      </c>
      <c r="Y65" s="274">
        <v>0</v>
      </c>
      <c r="Z65" s="224"/>
      <c r="AA65" s="7" t="str">
        <f t="shared" si="5"/>
        <v/>
      </c>
      <c r="AB65" s="7" t="str">
        <f t="shared" si="6"/>
        <v/>
      </c>
      <c r="AC65" s="288">
        <f t="shared" si="12"/>
        <v>0</v>
      </c>
      <c r="AD65" s="10" t="str">
        <f t="shared" si="13"/>
        <v>Not an offer</v>
      </c>
      <c r="AE65" s="289" t="str">
        <f t="shared" si="14"/>
        <v>Not an Offer</v>
      </c>
      <c r="AF65" s="105"/>
      <c r="AG65" s="176">
        <v>49</v>
      </c>
      <c r="AH65" s="176"/>
      <c r="AI65" s="176">
        <f t="shared" si="15"/>
        <v>0</v>
      </c>
      <c r="AJ65" s="176">
        <f t="shared" si="16"/>
        <v>0</v>
      </c>
      <c r="AK65" s="176"/>
      <c r="AL65" s="179" t="str">
        <f t="shared" si="7"/>
        <v/>
      </c>
      <c r="AM65" s="176" t="str">
        <f t="shared" si="19"/>
        <v/>
      </c>
      <c r="AN65" s="176" t="str">
        <f t="shared" si="19"/>
        <v/>
      </c>
      <c r="AO65" s="176" t="str">
        <f t="shared" si="17"/>
        <v/>
      </c>
      <c r="AP65" s="176" t="str">
        <f t="shared" si="17"/>
        <v/>
      </c>
      <c r="AQ65" s="176" t="str">
        <f t="shared" si="17"/>
        <v/>
      </c>
      <c r="AR65" s="176" t="str">
        <f t="shared" si="17"/>
        <v/>
      </c>
      <c r="AS65" s="176" t="str">
        <f t="shared" si="17"/>
        <v/>
      </c>
      <c r="AT65" s="176" t="str">
        <f t="shared" si="17"/>
        <v/>
      </c>
      <c r="AU65" s="176" t="str">
        <f t="shared" si="17"/>
        <v/>
      </c>
      <c r="AV65" s="176" t="str">
        <f t="shared" si="17"/>
        <v/>
      </c>
      <c r="AW65" s="180" t="str">
        <f t="shared" si="17"/>
        <v/>
      </c>
      <c r="AX65" s="181" t="str">
        <f t="shared" si="20"/>
        <v/>
      </c>
      <c r="AY65" s="176" t="str">
        <f t="shared" si="20"/>
        <v/>
      </c>
      <c r="AZ65" s="176" t="str">
        <f t="shared" si="18"/>
        <v/>
      </c>
      <c r="BA65" s="176" t="str">
        <f t="shared" si="18"/>
        <v/>
      </c>
      <c r="BB65" s="176" t="str">
        <f t="shared" si="18"/>
        <v/>
      </c>
      <c r="BC65" s="176" t="str">
        <f t="shared" si="18"/>
        <v/>
      </c>
      <c r="BD65" s="176" t="str">
        <f t="shared" si="18"/>
        <v/>
      </c>
      <c r="BE65" s="176" t="str">
        <f t="shared" si="18"/>
        <v/>
      </c>
      <c r="BF65" s="176" t="str">
        <f t="shared" si="18"/>
        <v/>
      </c>
      <c r="BG65" s="176" t="str">
        <f t="shared" si="18"/>
        <v/>
      </c>
      <c r="BH65" s="176" t="str">
        <f t="shared" si="18"/>
        <v/>
      </c>
      <c r="BI65" s="182" t="str">
        <f t="shared" si="10"/>
        <v/>
      </c>
    </row>
    <row r="66" spans="1:61" ht="24" customHeight="1">
      <c r="A66" s="3" t="str">
        <f>IF(AE66&lt;&gt;"OK","",CONCATENATE("SELL",TEXT('Front Page'!$F$33,"000"),"-",SUBSTITUTE('Front Page'!$R$63," ",""),"-",LEFT(D66,2),"-",TEXT(B66,"000")))</f>
        <v/>
      </c>
      <c r="B66" s="4" t="str">
        <f>IFERROR(IF(E66="","",MAX(B$17:B65)+1),"")</f>
        <v/>
      </c>
      <c r="C66" s="5"/>
      <c r="D66" s="17" t="str">
        <f t="shared" si="11"/>
        <v>None</v>
      </c>
      <c r="E66" s="17" t="str">
        <f t="shared" si="2"/>
        <v/>
      </c>
      <c r="F66" s="17" t="str">
        <f t="shared" si="3"/>
        <v/>
      </c>
      <c r="G66" s="232" t="str">
        <f t="shared" si="4"/>
        <v>No</v>
      </c>
      <c r="H66" s="223">
        <v>0</v>
      </c>
      <c r="I66" s="221">
        <v>0</v>
      </c>
      <c r="J66" s="221">
        <v>0</v>
      </c>
      <c r="K66" s="221">
        <v>0</v>
      </c>
      <c r="L66" s="221">
        <v>0</v>
      </c>
      <c r="M66" s="221">
        <v>0</v>
      </c>
      <c r="N66" s="221">
        <v>0</v>
      </c>
      <c r="O66" s="221">
        <v>0</v>
      </c>
      <c r="P66" s="221">
        <v>0</v>
      </c>
      <c r="Q66" s="221">
        <v>0</v>
      </c>
      <c r="R66" s="221">
        <v>0</v>
      </c>
      <c r="S66" s="221">
        <v>0</v>
      </c>
      <c r="T66" s="276">
        <v>1</v>
      </c>
      <c r="U66" s="276">
        <v>1</v>
      </c>
      <c r="V66" s="221">
        <v>0</v>
      </c>
      <c r="W66" s="221">
        <v>0</v>
      </c>
      <c r="X66" s="273">
        <v>0</v>
      </c>
      <c r="Y66" s="274">
        <v>0</v>
      </c>
      <c r="Z66" s="224"/>
      <c r="AA66" s="7" t="str">
        <f t="shared" si="5"/>
        <v/>
      </c>
      <c r="AB66" s="7" t="str">
        <f t="shared" si="6"/>
        <v/>
      </c>
      <c r="AC66" s="288">
        <f t="shared" si="12"/>
        <v>0</v>
      </c>
      <c r="AD66" s="10" t="str">
        <f t="shared" si="13"/>
        <v>Not an offer</v>
      </c>
      <c r="AE66" s="289" t="str">
        <f t="shared" si="14"/>
        <v>Not an Offer</v>
      </c>
      <c r="AF66" s="105"/>
      <c r="AG66" s="176">
        <v>50</v>
      </c>
      <c r="AH66" s="176"/>
      <c r="AI66" s="176">
        <f t="shared" si="15"/>
        <v>0</v>
      </c>
      <c r="AJ66" s="176">
        <f t="shared" si="16"/>
        <v>0</v>
      </c>
      <c r="AK66" s="176"/>
      <c r="AL66" s="179" t="str">
        <f t="shared" si="7"/>
        <v/>
      </c>
      <c r="AM66" s="176" t="str">
        <f t="shared" si="19"/>
        <v/>
      </c>
      <c r="AN66" s="176" t="str">
        <f t="shared" si="19"/>
        <v/>
      </c>
      <c r="AO66" s="176" t="str">
        <f t="shared" si="17"/>
        <v/>
      </c>
      <c r="AP66" s="176" t="str">
        <f t="shared" si="17"/>
        <v/>
      </c>
      <c r="AQ66" s="176" t="str">
        <f t="shared" si="17"/>
        <v/>
      </c>
      <c r="AR66" s="176" t="str">
        <f t="shared" si="17"/>
        <v/>
      </c>
      <c r="AS66" s="176" t="str">
        <f t="shared" si="17"/>
        <v/>
      </c>
      <c r="AT66" s="176" t="str">
        <f t="shared" si="17"/>
        <v/>
      </c>
      <c r="AU66" s="176" t="str">
        <f t="shared" si="17"/>
        <v/>
      </c>
      <c r="AV66" s="176" t="str">
        <f t="shared" si="17"/>
        <v/>
      </c>
      <c r="AW66" s="180" t="str">
        <f t="shared" si="17"/>
        <v/>
      </c>
      <c r="AX66" s="181" t="str">
        <f t="shared" si="20"/>
        <v/>
      </c>
      <c r="AY66" s="176" t="str">
        <f t="shared" si="20"/>
        <v/>
      </c>
      <c r="AZ66" s="176" t="str">
        <f t="shared" si="18"/>
        <v/>
      </c>
      <c r="BA66" s="176" t="str">
        <f t="shared" si="18"/>
        <v/>
      </c>
      <c r="BB66" s="176" t="str">
        <f t="shared" si="18"/>
        <v/>
      </c>
      <c r="BC66" s="176" t="str">
        <f t="shared" si="18"/>
        <v/>
      </c>
      <c r="BD66" s="176" t="str">
        <f t="shared" si="18"/>
        <v/>
      </c>
      <c r="BE66" s="176" t="str">
        <f t="shared" si="18"/>
        <v/>
      </c>
      <c r="BF66" s="176" t="str">
        <f t="shared" si="18"/>
        <v/>
      </c>
      <c r="BG66" s="176" t="str">
        <f t="shared" si="18"/>
        <v/>
      </c>
      <c r="BH66" s="176" t="str">
        <f t="shared" si="18"/>
        <v/>
      </c>
      <c r="BI66" s="182" t="str">
        <f t="shared" si="10"/>
        <v/>
      </c>
    </row>
    <row r="67" spans="1:61" ht="12.75" hidden="1">
      <c r="A67" s="3"/>
      <c r="B67" s="4"/>
      <c r="C67" s="5"/>
      <c r="D67" s="17"/>
      <c r="E67" s="17"/>
      <c r="F67" s="17"/>
      <c r="G67" s="232"/>
      <c r="H67" s="223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2"/>
      <c r="U67" s="222"/>
      <c r="V67" s="221"/>
      <c r="W67" s="221"/>
      <c r="X67" s="221"/>
      <c r="Y67" s="6"/>
      <c r="Z67" s="224"/>
      <c r="AA67" s="7"/>
      <c r="AB67" s="7"/>
      <c r="AC67" s="8"/>
      <c r="AD67" s="10"/>
      <c r="AE67" s="189"/>
      <c r="AF67" s="105"/>
      <c r="AG67" s="176"/>
      <c r="AH67" s="176"/>
      <c r="AI67" s="176"/>
      <c r="AJ67" s="176"/>
      <c r="AK67" s="176"/>
      <c r="AL67" s="179"/>
      <c r="AW67" s="180"/>
      <c r="AX67" s="181"/>
      <c r="BI67" s="182"/>
    </row>
    <row r="68" spans="1:61" ht="12.75" hidden="1">
      <c r="A68" s="3"/>
      <c r="B68" s="4"/>
      <c r="C68" s="5"/>
      <c r="D68" s="17"/>
      <c r="E68" s="17"/>
      <c r="F68" s="17"/>
      <c r="G68" s="232"/>
      <c r="H68" s="223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/>
      <c r="U68" s="222"/>
      <c r="V68" s="221"/>
      <c r="W68" s="221"/>
      <c r="X68" s="221"/>
      <c r="Y68" s="6"/>
      <c r="Z68" s="224"/>
      <c r="AA68" s="7"/>
      <c r="AB68" s="7"/>
      <c r="AC68" s="8"/>
      <c r="AD68" s="10"/>
      <c r="AE68" s="189"/>
      <c r="AF68" s="105"/>
      <c r="AG68" s="176"/>
      <c r="AH68" s="176"/>
      <c r="AI68" s="176"/>
      <c r="AJ68" s="176"/>
      <c r="AK68" s="176"/>
      <c r="AL68" s="179"/>
      <c r="AW68" s="180"/>
      <c r="AX68" s="181"/>
      <c r="BI68" s="182"/>
    </row>
    <row r="69" spans="1:61" ht="12.75" hidden="1">
      <c r="A69" s="3"/>
      <c r="B69" s="4"/>
      <c r="C69" s="5"/>
      <c r="D69" s="17"/>
      <c r="E69" s="17"/>
      <c r="F69" s="17"/>
      <c r="G69" s="232"/>
      <c r="H69" s="223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/>
      <c r="U69" s="222"/>
      <c r="V69" s="221"/>
      <c r="W69" s="221"/>
      <c r="X69" s="221"/>
      <c r="Y69" s="6"/>
      <c r="Z69" s="224"/>
      <c r="AA69" s="7"/>
      <c r="AB69" s="7"/>
      <c r="AC69" s="8"/>
      <c r="AD69" s="10"/>
      <c r="AE69" s="189"/>
      <c r="AF69" s="105"/>
      <c r="AG69" s="176"/>
      <c r="AH69" s="176"/>
      <c r="AI69" s="176"/>
      <c r="AJ69" s="176"/>
      <c r="AK69" s="176"/>
      <c r="AL69" s="179"/>
      <c r="AW69" s="180"/>
      <c r="AX69" s="181"/>
      <c r="BI69" s="182"/>
    </row>
    <row r="70" spans="1:61" ht="12.75" hidden="1">
      <c r="A70" s="3"/>
      <c r="B70" s="4"/>
      <c r="C70" s="5"/>
      <c r="D70" s="17"/>
      <c r="E70" s="17"/>
      <c r="F70" s="17"/>
      <c r="G70" s="232"/>
      <c r="H70" s="223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2"/>
      <c r="U70" s="222"/>
      <c r="V70" s="221"/>
      <c r="W70" s="221"/>
      <c r="X70" s="221"/>
      <c r="Y70" s="6"/>
      <c r="Z70" s="224"/>
      <c r="AA70" s="7"/>
      <c r="AB70" s="7"/>
      <c r="AC70" s="8"/>
      <c r="AD70" s="10"/>
      <c r="AE70" s="189"/>
      <c r="AF70" s="105"/>
      <c r="AG70" s="176"/>
      <c r="AH70" s="176"/>
      <c r="AI70" s="176"/>
      <c r="AJ70" s="176"/>
      <c r="AK70" s="176"/>
      <c r="AL70" s="179"/>
      <c r="AW70" s="180"/>
      <c r="AX70" s="181"/>
      <c r="BI70" s="182"/>
    </row>
    <row r="71" spans="1:61" ht="12.75" hidden="1">
      <c r="A71" s="3"/>
      <c r="B71" s="4"/>
      <c r="C71" s="5"/>
      <c r="D71" s="17"/>
      <c r="E71" s="17"/>
      <c r="F71" s="17"/>
      <c r="G71" s="232"/>
      <c r="H71" s="223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2"/>
      <c r="U71" s="222"/>
      <c r="V71" s="221"/>
      <c r="W71" s="221"/>
      <c r="X71" s="221"/>
      <c r="Y71" s="6"/>
      <c r="Z71" s="224"/>
      <c r="AA71" s="7"/>
      <c r="AB71" s="7"/>
      <c r="AC71" s="8"/>
      <c r="AD71" s="10"/>
      <c r="AE71" s="189"/>
      <c r="AF71" s="105"/>
      <c r="AG71" s="176"/>
      <c r="AH71" s="176"/>
      <c r="AI71" s="176"/>
      <c r="AJ71" s="176"/>
      <c r="AK71" s="176"/>
      <c r="AL71" s="179"/>
      <c r="AW71" s="180"/>
      <c r="AX71" s="181"/>
      <c r="BI71" s="182"/>
    </row>
    <row r="72" spans="1:61" ht="12.75" hidden="1">
      <c r="A72" s="3"/>
      <c r="B72" s="4"/>
      <c r="C72" s="5"/>
      <c r="D72" s="17"/>
      <c r="E72" s="17"/>
      <c r="F72" s="17"/>
      <c r="G72" s="232"/>
      <c r="H72" s="223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2"/>
      <c r="U72" s="222"/>
      <c r="V72" s="221"/>
      <c r="W72" s="221"/>
      <c r="X72" s="221"/>
      <c r="Y72" s="6"/>
      <c r="Z72" s="224"/>
      <c r="AA72" s="7"/>
      <c r="AB72" s="7"/>
      <c r="AC72" s="8"/>
      <c r="AD72" s="10"/>
      <c r="AE72" s="189"/>
      <c r="AF72" s="105"/>
      <c r="AG72" s="176"/>
      <c r="AH72" s="176"/>
      <c r="AI72" s="176"/>
      <c r="AJ72" s="176"/>
      <c r="AK72" s="176"/>
      <c r="AL72" s="179"/>
      <c r="AW72" s="180"/>
      <c r="AX72" s="181"/>
      <c r="BI72" s="182"/>
    </row>
    <row r="73" spans="1:61" ht="12.75" hidden="1">
      <c r="A73" s="3"/>
      <c r="B73" s="4"/>
      <c r="C73" s="5"/>
      <c r="D73" s="17"/>
      <c r="E73" s="17"/>
      <c r="F73" s="17"/>
      <c r="G73" s="232"/>
      <c r="H73" s="223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/>
      <c r="U73" s="222"/>
      <c r="V73" s="221"/>
      <c r="W73" s="221"/>
      <c r="X73" s="221"/>
      <c r="Y73" s="6"/>
      <c r="Z73" s="224"/>
      <c r="AA73" s="7"/>
      <c r="AB73" s="7"/>
      <c r="AC73" s="8"/>
      <c r="AD73" s="10"/>
      <c r="AE73" s="189"/>
      <c r="AF73" s="105"/>
      <c r="AG73" s="176"/>
      <c r="AH73" s="176"/>
      <c r="AI73" s="176"/>
      <c r="AJ73" s="176"/>
      <c r="AK73" s="176"/>
      <c r="AL73" s="179"/>
      <c r="AW73" s="180"/>
      <c r="AX73" s="181"/>
      <c r="BI73" s="182"/>
    </row>
    <row r="74" spans="1:61" ht="12.75" hidden="1">
      <c r="A74" s="3"/>
      <c r="B74" s="4"/>
      <c r="C74" s="5"/>
      <c r="D74" s="17"/>
      <c r="E74" s="17"/>
      <c r="F74" s="17"/>
      <c r="G74" s="232"/>
      <c r="H74" s="223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/>
      <c r="U74" s="222"/>
      <c r="V74" s="221"/>
      <c r="W74" s="221"/>
      <c r="X74" s="221"/>
      <c r="Y74" s="6"/>
      <c r="Z74" s="224"/>
      <c r="AA74" s="7"/>
      <c r="AB74" s="7"/>
      <c r="AC74" s="8"/>
      <c r="AD74" s="10"/>
      <c r="AE74" s="189"/>
      <c r="AF74" s="105"/>
      <c r="AG74" s="176"/>
      <c r="AH74" s="176"/>
      <c r="AI74" s="176"/>
      <c r="AJ74" s="176"/>
      <c r="AK74" s="176"/>
      <c r="AL74" s="179"/>
      <c r="AW74" s="180"/>
      <c r="AX74" s="181"/>
      <c r="BI74" s="182"/>
    </row>
    <row r="75" spans="1:61" ht="12.75" hidden="1">
      <c r="A75" s="3"/>
      <c r="B75" s="4"/>
      <c r="C75" s="5"/>
      <c r="D75" s="17"/>
      <c r="E75" s="17"/>
      <c r="F75" s="17"/>
      <c r="G75" s="232"/>
      <c r="H75" s="223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2"/>
      <c r="U75" s="222"/>
      <c r="V75" s="221"/>
      <c r="W75" s="221"/>
      <c r="X75" s="221"/>
      <c r="Y75" s="6"/>
      <c r="Z75" s="224"/>
      <c r="AA75" s="7"/>
      <c r="AB75" s="7"/>
      <c r="AC75" s="8"/>
      <c r="AD75" s="10"/>
      <c r="AE75" s="189"/>
      <c r="AF75" s="105"/>
      <c r="AG75" s="176"/>
      <c r="AH75" s="176"/>
      <c r="AI75" s="176"/>
      <c r="AJ75" s="176"/>
      <c r="AK75" s="176"/>
      <c r="AL75" s="179"/>
      <c r="AW75" s="180"/>
      <c r="AX75" s="181"/>
      <c r="BI75" s="182"/>
    </row>
    <row r="76" spans="1:61" ht="12.75" hidden="1">
      <c r="A76" s="3"/>
      <c r="B76" s="4"/>
      <c r="C76" s="5"/>
      <c r="D76" s="17"/>
      <c r="E76" s="17"/>
      <c r="F76" s="17"/>
      <c r="G76" s="232"/>
      <c r="H76" s="223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2"/>
      <c r="U76" s="222"/>
      <c r="V76" s="221"/>
      <c r="W76" s="221"/>
      <c r="X76" s="221"/>
      <c r="Y76" s="6"/>
      <c r="Z76" s="224"/>
      <c r="AA76" s="7"/>
      <c r="AB76" s="7"/>
      <c r="AC76" s="8"/>
      <c r="AD76" s="10"/>
      <c r="AE76" s="189"/>
      <c r="AF76" s="105"/>
      <c r="AG76" s="176"/>
      <c r="AH76" s="176"/>
      <c r="AI76" s="176"/>
      <c r="AJ76" s="176"/>
      <c r="AK76" s="176"/>
      <c r="AL76" s="179"/>
      <c r="AW76" s="180"/>
      <c r="AX76" s="181"/>
      <c r="BI76" s="182"/>
    </row>
    <row r="77" spans="1:61" ht="12.75" hidden="1">
      <c r="A77" s="3"/>
      <c r="B77" s="4"/>
      <c r="C77" s="5"/>
      <c r="D77" s="17"/>
      <c r="E77" s="17"/>
      <c r="F77" s="17"/>
      <c r="G77" s="232"/>
      <c r="H77" s="223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2"/>
      <c r="U77" s="222"/>
      <c r="V77" s="221"/>
      <c r="W77" s="221"/>
      <c r="X77" s="221"/>
      <c r="Y77" s="6"/>
      <c r="Z77" s="224"/>
      <c r="AA77" s="7"/>
      <c r="AB77" s="7"/>
      <c r="AC77" s="8"/>
      <c r="AD77" s="10"/>
      <c r="AE77" s="189"/>
      <c r="AF77" s="105"/>
      <c r="AG77" s="176"/>
      <c r="AH77" s="176"/>
      <c r="AI77" s="176"/>
      <c r="AJ77" s="176"/>
      <c r="AK77" s="176"/>
      <c r="AL77" s="179"/>
      <c r="AW77" s="180"/>
      <c r="AX77" s="181"/>
      <c r="BI77" s="182"/>
    </row>
    <row r="78" spans="1:61" ht="12.75" hidden="1">
      <c r="A78" s="3"/>
      <c r="B78" s="4"/>
      <c r="C78" s="5"/>
      <c r="D78" s="17"/>
      <c r="E78" s="17"/>
      <c r="F78" s="17"/>
      <c r="G78" s="232"/>
      <c r="H78" s="223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/>
      <c r="U78" s="222"/>
      <c r="V78" s="221"/>
      <c r="W78" s="221"/>
      <c r="X78" s="221"/>
      <c r="Y78" s="6"/>
      <c r="Z78" s="224"/>
      <c r="AA78" s="7"/>
      <c r="AB78" s="7"/>
      <c r="AC78" s="8"/>
      <c r="AD78" s="10"/>
      <c r="AE78" s="189"/>
      <c r="AF78" s="105"/>
      <c r="AG78" s="176"/>
      <c r="AH78" s="176"/>
      <c r="AI78" s="176"/>
      <c r="AJ78" s="176"/>
      <c r="AK78" s="176"/>
      <c r="AL78" s="179"/>
      <c r="AW78" s="180"/>
      <c r="AX78" s="181"/>
      <c r="BI78" s="182"/>
    </row>
    <row r="79" spans="1:61" ht="12.75" hidden="1">
      <c r="A79" s="3"/>
      <c r="B79" s="4"/>
      <c r="C79" s="5"/>
      <c r="D79" s="17"/>
      <c r="E79" s="17"/>
      <c r="F79" s="17"/>
      <c r="G79" s="232"/>
      <c r="H79" s="223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/>
      <c r="U79" s="222"/>
      <c r="V79" s="221"/>
      <c r="W79" s="221"/>
      <c r="X79" s="221"/>
      <c r="Y79" s="6"/>
      <c r="Z79" s="224"/>
      <c r="AA79" s="7"/>
      <c r="AB79" s="7"/>
      <c r="AC79" s="8"/>
      <c r="AD79" s="10"/>
      <c r="AE79" s="189"/>
      <c r="AF79" s="105"/>
      <c r="AG79" s="176"/>
      <c r="AH79" s="176"/>
      <c r="AI79" s="176"/>
      <c r="AJ79" s="176"/>
      <c r="AK79" s="176"/>
      <c r="AL79" s="179"/>
      <c r="AW79" s="180"/>
      <c r="AX79" s="181"/>
      <c r="BI79" s="182"/>
    </row>
    <row r="80" spans="1:61" ht="12.75" hidden="1">
      <c r="A80" s="3"/>
      <c r="B80" s="4"/>
      <c r="C80" s="5"/>
      <c r="D80" s="17"/>
      <c r="E80" s="17"/>
      <c r="F80" s="17"/>
      <c r="G80" s="232"/>
      <c r="H80" s="223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2"/>
      <c r="U80" s="222"/>
      <c r="V80" s="221"/>
      <c r="W80" s="221"/>
      <c r="X80" s="221"/>
      <c r="Y80" s="6"/>
      <c r="Z80" s="224"/>
      <c r="AA80" s="7"/>
      <c r="AB80" s="7"/>
      <c r="AC80" s="8"/>
      <c r="AD80" s="10"/>
      <c r="AE80" s="189"/>
      <c r="AF80" s="105"/>
      <c r="AG80" s="176"/>
      <c r="AH80" s="176"/>
      <c r="AI80" s="176"/>
      <c r="AJ80" s="176"/>
      <c r="AK80" s="176"/>
      <c r="AL80" s="179"/>
      <c r="AW80" s="180"/>
      <c r="AX80" s="181"/>
      <c r="BI80" s="182"/>
    </row>
    <row r="81" spans="1:61" ht="12.75" hidden="1">
      <c r="A81" s="3"/>
      <c r="B81" s="4"/>
      <c r="C81" s="5"/>
      <c r="D81" s="17"/>
      <c r="E81" s="17"/>
      <c r="F81" s="17"/>
      <c r="G81" s="232"/>
      <c r="H81" s="223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2"/>
      <c r="U81" s="222"/>
      <c r="V81" s="221"/>
      <c r="W81" s="221"/>
      <c r="X81" s="221"/>
      <c r="Y81" s="6"/>
      <c r="Z81" s="224"/>
      <c r="AA81" s="7"/>
      <c r="AB81" s="7"/>
      <c r="AC81" s="8"/>
      <c r="AD81" s="10"/>
      <c r="AE81" s="189"/>
      <c r="AF81" s="105"/>
      <c r="AG81" s="176"/>
      <c r="AH81" s="176"/>
      <c r="AI81" s="176"/>
      <c r="AJ81" s="176"/>
      <c r="AK81" s="176"/>
      <c r="AL81" s="179"/>
      <c r="AW81" s="180"/>
      <c r="AX81" s="181"/>
      <c r="BI81" s="182"/>
    </row>
    <row r="82" spans="1:61" ht="12.75" hidden="1">
      <c r="A82" s="3"/>
      <c r="B82" s="4"/>
      <c r="C82" s="5"/>
      <c r="D82" s="17"/>
      <c r="E82" s="17"/>
      <c r="F82" s="17"/>
      <c r="G82" s="232"/>
      <c r="H82" s="223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2"/>
      <c r="U82" s="222"/>
      <c r="V82" s="221"/>
      <c r="W82" s="221"/>
      <c r="X82" s="221"/>
      <c r="Y82" s="6"/>
      <c r="Z82" s="224"/>
      <c r="AA82" s="7"/>
      <c r="AB82" s="7"/>
      <c r="AC82" s="8"/>
      <c r="AD82" s="10"/>
      <c r="AE82" s="189"/>
      <c r="AF82" s="105"/>
      <c r="AG82" s="176"/>
      <c r="AH82" s="176"/>
      <c r="AI82" s="176"/>
      <c r="AJ82" s="176"/>
      <c r="AK82" s="176"/>
      <c r="AL82" s="179"/>
      <c r="AW82" s="180"/>
      <c r="AX82" s="181"/>
      <c r="BI82" s="182"/>
    </row>
    <row r="83" spans="1:61" ht="12.75" hidden="1">
      <c r="A83" s="3"/>
      <c r="B83" s="4"/>
      <c r="C83" s="5"/>
      <c r="D83" s="17"/>
      <c r="E83" s="17"/>
      <c r="F83" s="17"/>
      <c r="G83" s="232"/>
      <c r="H83" s="223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2"/>
      <c r="U83" s="222"/>
      <c r="V83" s="221"/>
      <c r="W83" s="221"/>
      <c r="X83" s="221"/>
      <c r="Y83" s="6"/>
      <c r="Z83" s="224"/>
      <c r="AA83" s="7"/>
      <c r="AB83" s="7"/>
      <c r="AC83" s="8"/>
      <c r="AD83" s="10"/>
      <c r="AE83" s="189"/>
      <c r="AF83" s="105"/>
      <c r="AG83" s="176"/>
      <c r="AH83" s="176"/>
      <c r="AI83" s="176"/>
      <c r="AJ83" s="176"/>
      <c r="AK83" s="176"/>
      <c r="AL83" s="179"/>
      <c r="AW83" s="180"/>
      <c r="AX83" s="181"/>
      <c r="BI83" s="182"/>
    </row>
    <row r="84" spans="1:61" ht="12.75" hidden="1">
      <c r="A84" s="3"/>
      <c r="B84" s="4"/>
      <c r="C84" s="5"/>
      <c r="D84" s="17"/>
      <c r="E84" s="17"/>
      <c r="F84" s="17"/>
      <c r="G84" s="232"/>
      <c r="H84" s="223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2"/>
      <c r="U84" s="222"/>
      <c r="V84" s="221"/>
      <c r="W84" s="221"/>
      <c r="X84" s="221"/>
      <c r="Y84" s="6"/>
      <c r="Z84" s="224"/>
      <c r="AA84" s="7"/>
      <c r="AB84" s="7"/>
      <c r="AC84" s="8"/>
      <c r="AD84" s="10"/>
      <c r="AE84" s="189"/>
      <c r="AF84" s="105"/>
      <c r="AG84" s="176"/>
      <c r="AH84" s="176"/>
      <c r="AI84" s="176"/>
      <c r="AJ84" s="176"/>
      <c r="AK84" s="176"/>
      <c r="AL84" s="179"/>
      <c r="AW84" s="180"/>
      <c r="AX84" s="181"/>
      <c r="BI84" s="182"/>
    </row>
    <row r="85" spans="1:61" ht="12.75" hidden="1">
      <c r="A85" s="3"/>
      <c r="B85" s="4"/>
      <c r="C85" s="5"/>
      <c r="D85" s="17"/>
      <c r="E85" s="17"/>
      <c r="F85" s="17"/>
      <c r="G85" s="232"/>
      <c r="H85" s="223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2"/>
      <c r="U85" s="222"/>
      <c r="V85" s="221"/>
      <c r="W85" s="221"/>
      <c r="X85" s="221"/>
      <c r="Y85" s="6"/>
      <c r="Z85" s="224"/>
      <c r="AA85" s="7"/>
      <c r="AB85" s="7"/>
      <c r="AC85" s="8"/>
      <c r="AD85" s="10"/>
      <c r="AE85" s="189"/>
      <c r="AF85" s="105"/>
      <c r="AG85" s="176"/>
      <c r="AH85" s="176"/>
      <c r="AI85" s="176"/>
      <c r="AJ85" s="176"/>
      <c r="AK85" s="176"/>
      <c r="AL85" s="179"/>
      <c r="AW85" s="180"/>
      <c r="AX85" s="181"/>
      <c r="BI85" s="182"/>
    </row>
    <row r="86" spans="1:61" ht="12.75" hidden="1">
      <c r="A86" s="3"/>
      <c r="B86" s="4"/>
      <c r="C86" s="5"/>
      <c r="D86" s="17"/>
      <c r="E86" s="17"/>
      <c r="F86" s="17"/>
      <c r="G86" s="232"/>
      <c r="H86" s="223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2"/>
      <c r="U86" s="222"/>
      <c r="V86" s="221"/>
      <c r="W86" s="221"/>
      <c r="X86" s="221"/>
      <c r="Y86" s="6"/>
      <c r="Z86" s="224"/>
      <c r="AA86" s="7"/>
      <c r="AB86" s="7"/>
      <c r="AC86" s="8"/>
      <c r="AD86" s="10"/>
      <c r="AE86" s="189"/>
      <c r="AF86" s="105"/>
      <c r="AG86" s="176"/>
      <c r="AH86" s="176"/>
      <c r="AI86" s="176"/>
      <c r="AJ86" s="176"/>
      <c r="AK86" s="176"/>
      <c r="AL86" s="179"/>
      <c r="AW86" s="180"/>
      <c r="AX86" s="181"/>
      <c r="BI86" s="182"/>
    </row>
    <row r="87" spans="1:61" ht="12.75" hidden="1">
      <c r="A87" s="3"/>
      <c r="B87" s="4"/>
      <c r="C87" s="5"/>
      <c r="D87" s="17"/>
      <c r="E87" s="17"/>
      <c r="F87" s="17"/>
      <c r="G87" s="232"/>
      <c r="H87" s="223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2"/>
      <c r="U87" s="222"/>
      <c r="V87" s="221"/>
      <c r="W87" s="221"/>
      <c r="X87" s="221"/>
      <c r="Y87" s="6"/>
      <c r="Z87" s="224"/>
      <c r="AA87" s="7"/>
      <c r="AB87" s="7"/>
      <c r="AC87" s="8"/>
      <c r="AD87" s="10"/>
      <c r="AE87" s="189"/>
      <c r="AF87" s="105"/>
      <c r="AG87" s="176"/>
      <c r="AH87" s="176"/>
      <c r="AI87" s="176"/>
      <c r="AJ87" s="176"/>
      <c r="AK87" s="176"/>
      <c r="AL87" s="179"/>
      <c r="AW87" s="180"/>
      <c r="AX87" s="181"/>
      <c r="BI87" s="182"/>
    </row>
    <row r="88" spans="1:61" ht="12.75" hidden="1">
      <c r="A88" s="3"/>
      <c r="B88" s="4"/>
      <c r="C88" s="5"/>
      <c r="D88" s="17"/>
      <c r="E88" s="17"/>
      <c r="F88" s="17"/>
      <c r="G88" s="232"/>
      <c r="H88" s="223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2"/>
      <c r="U88" s="222"/>
      <c r="V88" s="221"/>
      <c r="W88" s="221"/>
      <c r="X88" s="221"/>
      <c r="Y88" s="6"/>
      <c r="Z88" s="224"/>
      <c r="AA88" s="7"/>
      <c r="AB88" s="7"/>
      <c r="AC88" s="8"/>
      <c r="AD88" s="10"/>
      <c r="AE88" s="189"/>
      <c r="AF88" s="105"/>
      <c r="AG88" s="176"/>
      <c r="AH88" s="176"/>
      <c r="AI88" s="176"/>
      <c r="AJ88" s="176"/>
      <c r="AK88" s="176"/>
      <c r="AL88" s="179"/>
      <c r="AW88" s="180"/>
      <c r="AX88" s="181"/>
      <c r="BI88" s="182"/>
    </row>
    <row r="89" spans="1:61" ht="12.75" hidden="1">
      <c r="A89" s="3"/>
      <c r="B89" s="4"/>
      <c r="C89" s="5"/>
      <c r="D89" s="17"/>
      <c r="E89" s="17"/>
      <c r="F89" s="17"/>
      <c r="G89" s="232"/>
      <c r="H89" s="223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2"/>
      <c r="U89" s="222"/>
      <c r="V89" s="221"/>
      <c r="W89" s="221"/>
      <c r="X89" s="221"/>
      <c r="Y89" s="6"/>
      <c r="Z89" s="224"/>
      <c r="AA89" s="7"/>
      <c r="AB89" s="7"/>
      <c r="AC89" s="8"/>
      <c r="AD89" s="10"/>
      <c r="AE89" s="189"/>
      <c r="AF89" s="105"/>
      <c r="AG89" s="176"/>
      <c r="AH89" s="176"/>
      <c r="AI89" s="176"/>
      <c r="AJ89" s="176"/>
      <c r="AK89" s="176"/>
      <c r="AL89" s="179"/>
      <c r="AW89" s="180"/>
      <c r="AX89" s="181"/>
      <c r="BI89" s="182"/>
    </row>
    <row r="90" spans="1:61" ht="12.75" hidden="1">
      <c r="A90" s="3"/>
      <c r="B90" s="4"/>
      <c r="C90" s="5"/>
      <c r="D90" s="17"/>
      <c r="E90" s="17"/>
      <c r="F90" s="17"/>
      <c r="G90" s="232"/>
      <c r="H90" s="223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2"/>
      <c r="U90" s="222"/>
      <c r="V90" s="221"/>
      <c r="W90" s="221"/>
      <c r="X90" s="221"/>
      <c r="Y90" s="6"/>
      <c r="Z90" s="224"/>
      <c r="AA90" s="7"/>
      <c r="AB90" s="7"/>
      <c r="AC90" s="8"/>
      <c r="AD90" s="10"/>
      <c r="AE90" s="189"/>
      <c r="AF90" s="105"/>
      <c r="AG90" s="176"/>
      <c r="AH90" s="176"/>
      <c r="AI90" s="176"/>
      <c r="AJ90" s="176"/>
      <c r="AK90" s="176"/>
      <c r="AL90" s="179"/>
      <c r="AW90" s="180"/>
      <c r="AX90" s="181"/>
      <c r="BI90" s="182"/>
    </row>
    <row r="91" spans="1:61" ht="12.75" hidden="1">
      <c r="A91" s="3"/>
      <c r="B91" s="4"/>
      <c r="C91" s="5"/>
      <c r="D91" s="17"/>
      <c r="E91" s="17"/>
      <c r="F91" s="17"/>
      <c r="G91" s="232"/>
      <c r="H91" s="223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2"/>
      <c r="U91" s="222"/>
      <c r="V91" s="221"/>
      <c r="W91" s="221"/>
      <c r="X91" s="221"/>
      <c r="Y91" s="6"/>
      <c r="Z91" s="224"/>
      <c r="AA91" s="7"/>
      <c r="AB91" s="7"/>
      <c r="AC91" s="8"/>
      <c r="AD91" s="10"/>
      <c r="AE91" s="189"/>
      <c r="AF91" s="105"/>
      <c r="AG91" s="176"/>
      <c r="AH91" s="176"/>
      <c r="AI91" s="176"/>
      <c r="AJ91" s="176"/>
      <c r="AK91" s="176"/>
      <c r="AL91" s="179"/>
      <c r="AW91" s="180"/>
      <c r="AX91" s="181"/>
      <c r="BI91" s="182"/>
    </row>
    <row r="92" spans="1:61" ht="12.75" hidden="1">
      <c r="A92" s="3"/>
      <c r="B92" s="4"/>
      <c r="C92" s="5"/>
      <c r="D92" s="17"/>
      <c r="E92" s="17"/>
      <c r="F92" s="17"/>
      <c r="G92" s="232"/>
      <c r="H92" s="223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2"/>
      <c r="U92" s="222"/>
      <c r="V92" s="221"/>
      <c r="W92" s="221"/>
      <c r="X92" s="221"/>
      <c r="Y92" s="6"/>
      <c r="Z92" s="224"/>
      <c r="AA92" s="7"/>
      <c r="AB92" s="7"/>
      <c r="AC92" s="8"/>
      <c r="AD92" s="10"/>
      <c r="AE92" s="189"/>
      <c r="AF92" s="105"/>
      <c r="AG92" s="176"/>
      <c r="AH92" s="176"/>
      <c r="AI92" s="176"/>
      <c r="AJ92" s="176"/>
      <c r="AK92" s="176"/>
      <c r="AL92" s="179"/>
      <c r="AW92" s="180"/>
      <c r="AX92" s="181"/>
      <c r="BI92" s="182"/>
    </row>
    <row r="93" spans="1:61" ht="12.75" hidden="1">
      <c r="A93" s="3"/>
      <c r="B93" s="4"/>
      <c r="C93" s="5"/>
      <c r="D93" s="17"/>
      <c r="E93" s="17"/>
      <c r="F93" s="17"/>
      <c r="G93" s="232"/>
      <c r="H93" s="223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2"/>
      <c r="U93" s="222"/>
      <c r="V93" s="221"/>
      <c r="W93" s="221"/>
      <c r="X93" s="221"/>
      <c r="Y93" s="6"/>
      <c r="Z93" s="224"/>
      <c r="AA93" s="7"/>
      <c r="AB93" s="7"/>
      <c r="AC93" s="8"/>
      <c r="AD93" s="10"/>
      <c r="AE93" s="189"/>
      <c r="AF93" s="105"/>
      <c r="AG93" s="176"/>
      <c r="AH93" s="176"/>
      <c r="AI93" s="176"/>
      <c r="AJ93" s="176"/>
      <c r="AK93" s="176"/>
      <c r="AL93" s="179"/>
      <c r="AW93" s="180"/>
      <c r="AX93" s="181"/>
      <c r="BI93" s="182"/>
    </row>
    <row r="94" spans="1:61" ht="12.75" hidden="1">
      <c r="A94" s="3"/>
      <c r="B94" s="4"/>
      <c r="C94" s="5"/>
      <c r="D94" s="17"/>
      <c r="E94" s="17"/>
      <c r="F94" s="17"/>
      <c r="G94" s="232"/>
      <c r="H94" s="223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2"/>
      <c r="U94" s="222"/>
      <c r="V94" s="221"/>
      <c r="W94" s="221"/>
      <c r="X94" s="221"/>
      <c r="Y94" s="6"/>
      <c r="Z94" s="224"/>
      <c r="AA94" s="7"/>
      <c r="AB94" s="7"/>
      <c r="AC94" s="8"/>
      <c r="AD94" s="10"/>
      <c r="AE94" s="189"/>
      <c r="AF94" s="105"/>
      <c r="AG94" s="176"/>
      <c r="AH94" s="176"/>
      <c r="AI94" s="176"/>
      <c r="AJ94" s="176"/>
      <c r="AK94" s="176"/>
      <c r="AL94" s="179"/>
      <c r="AW94" s="180"/>
      <c r="AX94" s="181"/>
      <c r="BI94" s="182"/>
    </row>
    <row r="95" spans="1:61" ht="12.75" hidden="1">
      <c r="A95" s="3"/>
      <c r="B95" s="4"/>
      <c r="C95" s="5"/>
      <c r="D95" s="17"/>
      <c r="E95" s="17"/>
      <c r="F95" s="17"/>
      <c r="G95" s="232"/>
      <c r="H95" s="223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2"/>
      <c r="U95" s="222"/>
      <c r="V95" s="221"/>
      <c r="W95" s="221"/>
      <c r="X95" s="221"/>
      <c r="Y95" s="6"/>
      <c r="Z95" s="224"/>
      <c r="AA95" s="7"/>
      <c r="AB95" s="7"/>
      <c r="AC95" s="8"/>
      <c r="AD95" s="10"/>
      <c r="AE95" s="189"/>
      <c r="AF95" s="105"/>
      <c r="AG95" s="176"/>
      <c r="AH95" s="176"/>
      <c r="AI95" s="176"/>
      <c r="AJ95" s="176"/>
      <c r="AK95" s="176"/>
      <c r="AL95" s="179"/>
      <c r="AW95" s="180"/>
      <c r="AX95" s="181"/>
      <c r="BI95" s="182"/>
    </row>
    <row r="96" spans="1:61" ht="12.75" hidden="1">
      <c r="A96" s="3"/>
      <c r="B96" s="4"/>
      <c r="C96" s="5"/>
      <c r="D96" s="17"/>
      <c r="E96" s="17"/>
      <c r="F96" s="17"/>
      <c r="G96" s="232"/>
      <c r="H96" s="223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2"/>
      <c r="U96" s="222"/>
      <c r="V96" s="221"/>
      <c r="W96" s="221"/>
      <c r="X96" s="221"/>
      <c r="Y96" s="6"/>
      <c r="Z96" s="224"/>
      <c r="AA96" s="7"/>
      <c r="AB96" s="7"/>
      <c r="AC96" s="8"/>
      <c r="AD96" s="10"/>
      <c r="AE96" s="189"/>
      <c r="AF96" s="105"/>
      <c r="AG96" s="176"/>
      <c r="AH96" s="176"/>
      <c r="AI96" s="176"/>
      <c r="AJ96" s="176"/>
      <c r="AK96" s="176"/>
      <c r="AL96" s="179"/>
      <c r="AW96" s="180"/>
      <c r="AX96" s="181"/>
      <c r="BI96" s="182"/>
    </row>
    <row r="97" spans="1:61" ht="12.75" hidden="1">
      <c r="A97" s="3"/>
      <c r="B97" s="4"/>
      <c r="C97" s="5"/>
      <c r="D97" s="17"/>
      <c r="E97" s="17"/>
      <c r="F97" s="17"/>
      <c r="G97" s="232"/>
      <c r="H97" s="223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2"/>
      <c r="U97" s="222"/>
      <c r="V97" s="221"/>
      <c r="W97" s="221"/>
      <c r="X97" s="221"/>
      <c r="Y97" s="6"/>
      <c r="Z97" s="224"/>
      <c r="AA97" s="7"/>
      <c r="AB97" s="7"/>
      <c r="AC97" s="8"/>
      <c r="AD97" s="10"/>
      <c r="AE97" s="189"/>
      <c r="AF97" s="105"/>
      <c r="AG97" s="176"/>
      <c r="AH97" s="176"/>
      <c r="AI97" s="176"/>
      <c r="AJ97" s="176"/>
      <c r="AK97" s="176"/>
      <c r="AL97" s="179"/>
      <c r="AW97" s="180"/>
      <c r="AX97" s="181"/>
      <c r="BI97" s="182"/>
    </row>
    <row r="98" spans="1:61" ht="12.75" hidden="1">
      <c r="A98" s="3"/>
      <c r="B98" s="4"/>
      <c r="C98" s="5"/>
      <c r="D98" s="17"/>
      <c r="E98" s="17"/>
      <c r="F98" s="17"/>
      <c r="G98" s="232"/>
      <c r="H98" s="223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2"/>
      <c r="U98" s="222"/>
      <c r="V98" s="221"/>
      <c r="W98" s="221"/>
      <c r="X98" s="221"/>
      <c r="Y98" s="6"/>
      <c r="Z98" s="224"/>
      <c r="AA98" s="7"/>
      <c r="AB98" s="7"/>
      <c r="AC98" s="8"/>
      <c r="AD98" s="10"/>
      <c r="AE98" s="189"/>
      <c r="AF98" s="105"/>
      <c r="AG98" s="176"/>
      <c r="AH98" s="176"/>
      <c r="AI98" s="176"/>
      <c r="AJ98" s="176"/>
      <c r="AK98" s="176"/>
      <c r="AL98" s="179"/>
      <c r="AW98" s="180"/>
      <c r="AX98" s="181"/>
      <c r="BI98" s="182"/>
    </row>
    <row r="99" spans="1:61" ht="12.75" hidden="1">
      <c r="A99" s="3"/>
      <c r="B99" s="4"/>
      <c r="C99" s="5"/>
      <c r="D99" s="17"/>
      <c r="E99" s="17"/>
      <c r="F99" s="17"/>
      <c r="G99" s="232"/>
      <c r="H99" s="223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2"/>
      <c r="U99" s="222"/>
      <c r="V99" s="221"/>
      <c r="W99" s="221"/>
      <c r="X99" s="221"/>
      <c r="Y99" s="6"/>
      <c r="Z99" s="224"/>
      <c r="AA99" s="7"/>
      <c r="AB99" s="7"/>
      <c r="AC99" s="8"/>
      <c r="AD99" s="10"/>
      <c r="AE99" s="189"/>
      <c r="AF99" s="105"/>
      <c r="AG99" s="176"/>
      <c r="AH99" s="176"/>
      <c r="AI99" s="176"/>
      <c r="AJ99" s="176"/>
      <c r="AK99" s="176"/>
      <c r="AL99" s="179"/>
      <c r="AW99" s="180"/>
      <c r="AX99" s="181"/>
      <c r="BI99" s="182"/>
    </row>
    <row r="100" spans="1:61" ht="12.75" hidden="1">
      <c r="A100" s="3"/>
      <c r="B100" s="4"/>
      <c r="C100" s="5"/>
      <c r="D100" s="17"/>
      <c r="E100" s="17"/>
      <c r="F100" s="17"/>
      <c r="G100" s="232"/>
      <c r="H100" s="223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2"/>
      <c r="U100" s="222"/>
      <c r="V100" s="221"/>
      <c r="W100" s="221"/>
      <c r="X100" s="221"/>
      <c r="Y100" s="6"/>
      <c r="Z100" s="224"/>
      <c r="AA100" s="7"/>
      <c r="AB100" s="7"/>
      <c r="AC100" s="8"/>
      <c r="AD100" s="10"/>
      <c r="AE100" s="189"/>
      <c r="AF100" s="105"/>
      <c r="AG100" s="176"/>
      <c r="AH100" s="176"/>
      <c r="AI100" s="176"/>
      <c r="AJ100" s="176"/>
      <c r="AK100" s="176"/>
      <c r="AL100" s="179"/>
      <c r="AW100" s="180"/>
      <c r="AX100" s="181"/>
      <c r="BI100" s="182"/>
    </row>
    <row r="101" spans="1:61" ht="12.75" hidden="1">
      <c r="A101" s="3"/>
      <c r="B101" s="4"/>
      <c r="C101" s="5"/>
      <c r="D101" s="17"/>
      <c r="E101" s="17"/>
      <c r="F101" s="17"/>
      <c r="G101" s="232"/>
      <c r="H101" s="223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2"/>
      <c r="U101" s="222"/>
      <c r="V101" s="221"/>
      <c r="W101" s="221"/>
      <c r="X101" s="221"/>
      <c r="Y101" s="6"/>
      <c r="Z101" s="224"/>
      <c r="AA101" s="7"/>
      <c r="AB101" s="7"/>
      <c r="AC101" s="8"/>
      <c r="AD101" s="10"/>
      <c r="AE101" s="189"/>
      <c r="AF101" s="105"/>
      <c r="AG101" s="176"/>
      <c r="AH101" s="176"/>
      <c r="AI101" s="176"/>
      <c r="AJ101" s="176"/>
      <c r="AK101" s="176"/>
      <c r="AL101" s="179"/>
      <c r="AW101" s="180"/>
      <c r="AX101" s="181"/>
      <c r="BI101" s="182"/>
    </row>
    <row r="102" spans="1:61" ht="12.75" hidden="1">
      <c r="A102" s="3"/>
      <c r="B102" s="4"/>
      <c r="C102" s="5"/>
      <c r="D102" s="17"/>
      <c r="E102" s="17"/>
      <c r="F102" s="17"/>
      <c r="G102" s="232"/>
      <c r="H102" s="223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2"/>
      <c r="U102" s="222"/>
      <c r="V102" s="221"/>
      <c r="W102" s="221"/>
      <c r="X102" s="221"/>
      <c r="Y102" s="6"/>
      <c r="Z102" s="224"/>
      <c r="AA102" s="7"/>
      <c r="AB102" s="7"/>
      <c r="AC102" s="8"/>
      <c r="AD102" s="10"/>
      <c r="AE102" s="189"/>
      <c r="AF102" s="105"/>
      <c r="AG102" s="176"/>
      <c r="AH102" s="176"/>
      <c r="AI102" s="176"/>
      <c r="AJ102" s="176"/>
      <c r="AK102" s="176"/>
      <c r="AL102" s="179"/>
      <c r="AW102" s="180"/>
      <c r="AX102" s="181"/>
      <c r="BI102" s="182"/>
    </row>
    <row r="103" spans="1:61" ht="12.75" hidden="1">
      <c r="A103" s="3"/>
      <c r="B103" s="4"/>
      <c r="C103" s="5"/>
      <c r="D103" s="17"/>
      <c r="E103" s="17"/>
      <c r="F103" s="17"/>
      <c r="G103" s="232"/>
      <c r="H103" s="223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2"/>
      <c r="U103" s="222"/>
      <c r="V103" s="221"/>
      <c r="W103" s="221"/>
      <c r="X103" s="221"/>
      <c r="Y103" s="6"/>
      <c r="Z103" s="224"/>
      <c r="AA103" s="7"/>
      <c r="AB103" s="7"/>
      <c r="AC103" s="8"/>
      <c r="AD103" s="10"/>
      <c r="AE103" s="189"/>
      <c r="AF103" s="105"/>
      <c r="AG103" s="176"/>
      <c r="AH103" s="176"/>
      <c r="AI103" s="176"/>
      <c r="AJ103" s="176"/>
      <c r="AK103" s="176"/>
      <c r="AL103" s="179"/>
      <c r="AW103" s="180"/>
      <c r="AX103" s="181"/>
      <c r="BI103" s="182"/>
    </row>
    <row r="104" spans="1:61" ht="12.75" hidden="1">
      <c r="A104" s="3"/>
      <c r="B104" s="4"/>
      <c r="C104" s="5"/>
      <c r="D104" s="17"/>
      <c r="E104" s="17"/>
      <c r="F104" s="17"/>
      <c r="G104" s="232"/>
      <c r="H104" s="223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2"/>
      <c r="U104" s="222"/>
      <c r="V104" s="221"/>
      <c r="W104" s="221"/>
      <c r="X104" s="221"/>
      <c r="Y104" s="6"/>
      <c r="Z104" s="224"/>
      <c r="AA104" s="7"/>
      <c r="AB104" s="7"/>
      <c r="AC104" s="8"/>
      <c r="AD104" s="10"/>
      <c r="AE104" s="189"/>
      <c r="AF104" s="105"/>
      <c r="AG104" s="176"/>
      <c r="AH104" s="176"/>
      <c r="AI104" s="176"/>
      <c r="AJ104" s="176"/>
      <c r="AK104" s="176"/>
      <c r="AL104" s="179"/>
      <c r="AW104" s="180"/>
      <c r="AX104" s="181"/>
      <c r="BI104" s="182"/>
    </row>
    <row r="105" spans="1:61" ht="12.75" hidden="1">
      <c r="A105" s="3"/>
      <c r="B105" s="4"/>
      <c r="C105" s="5"/>
      <c r="D105" s="17"/>
      <c r="E105" s="17"/>
      <c r="F105" s="17"/>
      <c r="G105" s="232"/>
      <c r="H105" s="223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2"/>
      <c r="U105" s="222"/>
      <c r="V105" s="221"/>
      <c r="W105" s="221"/>
      <c r="X105" s="221"/>
      <c r="Y105" s="6"/>
      <c r="Z105" s="224"/>
      <c r="AA105" s="7"/>
      <c r="AB105" s="7"/>
      <c r="AC105" s="8"/>
      <c r="AD105" s="10"/>
      <c r="AE105" s="189"/>
      <c r="AF105" s="105"/>
      <c r="AG105" s="176"/>
      <c r="AH105" s="176"/>
      <c r="AI105" s="176"/>
      <c r="AJ105" s="176"/>
      <c r="AK105" s="176"/>
      <c r="AL105" s="179"/>
      <c r="AW105" s="180"/>
      <c r="AX105" s="181"/>
      <c r="BI105" s="182"/>
    </row>
    <row r="106" spans="1:61" ht="12.75" hidden="1">
      <c r="A106" s="3"/>
      <c r="B106" s="4"/>
      <c r="C106" s="5"/>
      <c r="D106" s="17"/>
      <c r="E106" s="17"/>
      <c r="F106" s="17"/>
      <c r="G106" s="232"/>
      <c r="H106" s="223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2"/>
      <c r="U106" s="222"/>
      <c r="V106" s="221"/>
      <c r="W106" s="221"/>
      <c r="X106" s="221"/>
      <c r="Y106" s="6"/>
      <c r="Z106" s="224"/>
      <c r="AA106" s="7"/>
      <c r="AB106" s="7"/>
      <c r="AC106" s="8"/>
      <c r="AD106" s="10"/>
      <c r="AE106" s="189"/>
      <c r="AF106" s="105"/>
      <c r="AG106" s="176"/>
      <c r="AH106" s="176"/>
      <c r="AI106" s="176"/>
      <c r="AJ106" s="176"/>
      <c r="AK106" s="176"/>
      <c r="AL106" s="179"/>
      <c r="AW106" s="180"/>
      <c r="AX106" s="181"/>
      <c r="BI106" s="182"/>
    </row>
    <row r="107" spans="1:61" ht="12.75" hidden="1">
      <c r="A107" s="3"/>
      <c r="B107" s="4"/>
      <c r="C107" s="5"/>
      <c r="D107" s="17"/>
      <c r="E107" s="17"/>
      <c r="F107" s="17"/>
      <c r="G107" s="232"/>
      <c r="H107" s="223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2"/>
      <c r="U107" s="222"/>
      <c r="V107" s="221"/>
      <c r="W107" s="221"/>
      <c r="X107" s="221"/>
      <c r="Y107" s="6"/>
      <c r="Z107" s="224"/>
      <c r="AA107" s="7"/>
      <c r="AB107" s="7"/>
      <c r="AC107" s="8"/>
      <c r="AD107" s="10"/>
      <c r="AE107" s="189"/>
      <c r="AF107" s="105"/>
      <c r="AG107" s="176"/>
      <c r="AH107" s="176"/>
      <c r="AI107" s="176"/>
      <c r="AJ107" s="176"/>
      <c r="AK107" s="176"/>
      <c r="AL107" s="179"/>
      <c r="AW107" s="180"/>
      <c r="AX107" s="181"/>
      <c r="BI107" s="182"/>
    </row>
    <row r="108" spans="1:61" ht="12.75" hidden="1">
      <c r="A108" s="3"/>
      <c r="B108" s="4"/>
      <c r="C108" s="5"/>
      <c r="D108" s="17"/>
      <c r="E108" s="17"/>
      <c r="F108" s="17"/>
      <c r="G108" s="232"/>
      <c r="H108" s="223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2"/>
      <c r="U108" s="222"/>
      <c r="V108" s="221"/>
      <c r="W108" s="221"/>
      <c r="X108" s="221"/>
      <c r="Y108" s="6"/>
      <c r="Z108" s="224"/>
      <c r="AA108" s="7"/>
      <c r="AB108" s="7"/>
      <c r="AC108" s="8"/>
      <c r="AD108" s="10"/>
      <c r="AE108" s="189"/>
      <c r="AF108" s="105"/>
      <c r="AG108" s="176"/>
      <c r="AH108" s="176"/>
      <c r="AI108" s="176"/>
      <c r="AJ108" s="176"/>
      <c r="AK108" s="176"/>
      <c r="AL108" s="179"/>
      <c r="AW108" s="180"/>
      <c r="AX108" s="181"/>
      <c r="BI108" s="182"/>
    </row>
    <row r="109" spans="1:61" ht="12.75" hidden="1">
      <c r="A109" s="3"/>
      <c r="B109" s="4"/>
      <c r="C109" s="5"/>
      <c r="D109" s="17"/>
      <c r="E109" s="17"/>
      <c r="F109" s="17"/>
      <c r="G109" s="232"/>
      <c r="H109" s="223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2"/>
      <c r="U109" s="222"/>
      <c r="V109" s="221"/>
      <c r="W109" s="221"/>
      <c r="X109" s="221"/>
      <c r="Y109" s="6"/>
      <c r="Z109" s="224"/>
      <c r="AA109" s="7"/>
      <c r="AB109" s="7"/>
      <c r="AC109" s="8"/>
      <c r="AD109" s="10"/>
      <c r="AE109" s="189"/>
      <c r="AF109" s="105"/>
      <c r="AG109" s="176"/>
      <c r="AH109" s="176"/>
      <c r="AI109" s="176"/>
      <c r="AJ109" s="176"/>
      <c r="AK109" s="176"/>
      <c r="AL109" s="179"/>
      <c r="AW109" s="180"/>
      <c r="AX109" s="181"/>
      <c r="BI109" s="182"/>
    </row>
    <row r="110" spans="1:61" ht="12.75" hidden="1">
      <c r="A110" s="3"/>
      <c r="B110" s="4"/>
      <c r="C110" s="5"/>
      <c r="D110" s="17"/>
      <c r="E110" s="17"/>
      <c r="F110" s="17"/>
      <c r="G110" s="232"/>
      <c r="H110" s="223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2"/>
      <c r="U110" s="222"/>
      <c r="V110" s="221"/>
      <c r="W110" s="221"/>
      <c r="X110" s="221"/>
      <c r="Y110" s="6"/>
      <c r="Z110" s="224"/>
      <c r="AA110" s="7"/>
      <c r="AB110" s="7"/>
      <c r="AC110" s="8"/>
      <c r="AD110" s="10"/>
      <c r="AE110" s="189"/>
      <c r="AF110" s="105"/>
      <c r="AG110" s="176"/>
      <c r="AH110" s="176"/>
      <c r="AI110" s="176"/>
      <c r="AJ110" s="176"/>
      <c r="AK110" s="176"/>
      <c r="AL110" s="179"/>
      <c r="AW110" s="180"/>
      <c r="AX110" s="181"/>
      <c r="BI110" s="182"/>
    </row>
    <row r="111" spans="1:61" ht="12.75" hidden="1">
      <c r="A111" s="3"/>
      <c r="B111" s="4"/>
      <c r="C111" s="5"/>
      <c r="D111" s="17"/>
      <c r="E111" s="17"/>
      <c r="F111" s="17"/>
      <c r="G111" s="232"/>
      <c r="H111" s="223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2"/>
      <c r="U111" s="222"/>
      <c r="V111" s="221"/>
      <c r="W111" s="221"/>
      <c r="X111" s="221"/>
      <c r="Y111" s="6"/>
      <c r="Z111" s="224"/>
      <c r="AA111" s="7"/>
      <c r="AB111" s="7"/>
      <c r="AC111" s="8"/>
      <c r="AD111" s="10"/>
      <c r="AE111" s="189"/>
      <c r="AF111" s="105"/>
      <c r="AG111" s="176"/>
      <c r="AH111" s="176"/>
      <c r="AI111" s="176"/>
      <c r="AJ111" s="176"/>
      <c r="AK111" s="176"/>
      <c r="AL111" s="179"/>
      <c r="AW111" s="180"/>
      <c r="AX111" s="181"/>
      <c r="BI111" s="182"/>
    </row>
    <row r="112" spans="1:61" ht="12.75" hidden="1">
      <c r="A112" s="3"/>
      <c r="B112" s="4"/>
      <c r="C112" s="5"/>
      <c r="D112" s="17"/>
      <c r="E112" s="17"/>
      <c r="F112" s="17"/>
      <c r="G112" s="232"/>
      <c r="H112" s="223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2"/>
      <c r="U112" s="222"/>
      <c r="V112" s="221"/>
      <c r="W112" s="221"/>
      <c r="X112" s="221"/>
      <c r="Y112" s="6"/>
      <c r="Z112" s="224"/>
      <c r="AA112" s="7"/>
      <c r="AB112" s="7"/>
      <c r="AC112" s="8"/>
      <c r="AD112" s="10"/>
      <c r="AE112" s="189"/>
      <c r="AF112" s="105"/>
      <c r="AG112" s="176"/>
      <c r="AH112" s="176"/>
      <c r="AI112" s="176"/>
      <c r="AJ112" s="176"/>
      <c r="AK112" s="176"/>
      <c r="AL112" s="179"/>
      <c r="AW112" s="180"/>
      <c r="AX112" s="181"/>
      <c r="BI112" s="182"/>
    </row>
    <row r="113" spans="1:61" ht="12.75" hidden="1">
      <c r="A113" s="3"/>
      <c r="B113" s="4"/>
      <c r="C113" s="5"/>
      <c r="D113" s="17"/>
      <c r="E113" s="17"/>
      <c r="F113" s="17"/>
      <c r="G113" s="232"/>
      <c r="H113" s="223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2"/>
      <c r="U113" s="222"/>
      <c r="V113" s="221"/>
      <c r="W113" s="221"/>
      <c r="X113" s="221"/>
      <c r="Y113" s="6"/>
      <c r="Z113" s="224"/>
      <c r="AA113" s="7"/>
      <c r="AB113" s="7"/>
      <c r="AC113" s="8"/>
      <c r="AD113" s="10"/>
      <c r="AE113" s="189"/>
      <c r="AF113" s="105"/>
      <c r="AG113" s="176"/>
      <c r="AH113" s="176"/>
      <c r="AI113" s="176"/>
      <c r="AJ113" s="176"/>
      <c r="AK113" s="176"/>
      <c r="AL113" s="179"/>
      <c r="AW113" s="180"/>
      <c r="AX113" s="181"/>
      <c r="BI113" s="182"/>
    </row>
    <row r="114" spans="1:61" ht="12.75" hidden="1">
      <c r="A114" s="3"/>
      <c r="B114" s="4"/>
      <c r="C114" s="5"/>
      <c r="D114" s="17"/>
      <c r="E114" s="17"/>
      <c r="F114" s="17"/>
      <c r="G114" s="232"/>
      <c r="H114" s="223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2"/>
      <c r="U114" s="222"/>
      <c r="V114" s="221"/>
      <c r="W114" s="221"/>
      <c r="X114" s="221"/>
      <c r="Y114" s="6"/>
      <c r="Z114" s="224"/>
      <c r="AA114" s="7"/>
      <c r="AB114" s="7"/>
      <c r="AC114" s="8"/>
      <c r="AD114" s="10"/>
      <c r="AE114" s="189"/>
      <c r="AF114" s="105"/>
      <c r="AG114" s="176"/>
      <c r="AH114" s="176"/>
      <c r="AI114" s="176"/>
      <c r="AJ114" s="176"/>
      <c r="AK114" s="176"/>
      <c r="AL114" s="179"/>
      <c r="AW114" s="180"/>
      <c r="AX114" s="181"/>
      <c r="BI114" s="182"/>
    </row>
    <row r="115" spans="1:61" ht="12.75" hidden="1">
      <c r="A115" s="3"/>
      <c r="B115" s="4"/>
      <c r="C115" s="5"/>
      <c r="D115" s="17"/>
      <c r="E115" s="17"/>
      <c r="F115" s="17"/>
      <c r="G115" s="232"/>
      <c r="H115" s="223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2"/>
      <c r="U115" s="222"/>
      <c r="V115" s="221"/>
      <c r="W115" s="221"/>
      <c r="X115" s="221"/>
      <c r="Y115" s="6"/>
      <c r="Z115" s="224"/>
      <c r="AA115" s="7"/>
      <c r="AB115" s="7"/>
      <c r="AC115" s="8"/>
      <c r="AD115" s="10"/>
      <c r="AE115" s="189"/>
      <c r="AF115" s="105"/>
      <c r="AG115" s="176"/>
      <c r="AH115" s="176"/>
      <c r="AI115" s="176"/>
      <c r="AJ115" s="176"/>
      <c r="AK115" s="176"/>
      <c r="AL115" s="179"/>
      <c r="AW115" s="180"/>
      <c r="AX115" s="181"/>
      <c r="BI115" s="182"/>
    </row>
    <row r="116" spans="1:61" ht="12.75" hidden="1">
      <c r="A116" s="3"/>
      <c r="B116" s="4"/>
      <c r="C116" s="5"/>
      <c r="D116" s="17"/>
      <c r="E116" s="17"/>
      <c r="F116" s="17"/>
      <c r="G116" s="232"/>
      <c r="H116" s="223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2"/>
      <c r="U116" s="222"/>
      <c r="V116" s="221"/>
      <c r="W116" s="221"/>
      <c r="X116" s="221"/>
      <c r="Y116" s="6"/>
      <c r="Z116" s="224"/>
      <c r="AA116" s="7"/>
      <c r="AB116" s="7"/>
      <c r="AC116" s="8"/>
      <c r="AD116" s="10"/>
      <c r="AE116" s="189"/>
      <c r="AF116" s="105"/>
      <c r="AG116" s="176"/>
      <c r="AH116" s="176"/>
      <c r="AI116" s="176"/>
      <c r="AJ116" s="176"/>
      <c r="AK116" s="176"/>
      <c r="AL116" s="179"/>
      <c r="AW116" s="180"/>
      <c r="AX116" s="181"/>
      <c r="BI116" s="182"/>
    </row>
    <row r="117" spans="1:61" ht="12.75" hidden="1">
      <c r="A117" s="3"/>
      <c r="B117" s="4"/>
      <c r="C117" s="5"/>
      <c r="D117" s="17"/>
      <c r="E117" s="17"/>
      <c r="F117" s="17"/>
      <c r="G117" s="232"/>
      <c r="H117" s="223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2"/>
      <c r="U117" s="222"/>
      <c r="V117" s="221"/>
      <c r="W117" s="221"/>
      <c r="X117" s="221"/>
      <c r="Y117" s="6"/>
      <c r="Z117" s="224"/>
      <c r="AA117" s="7"/>
      <c r="AB117" s="7"/>
      <c r="AC117" s="8"/>
      <c r="AD117" s="10"/>
      <c r="AE117" s="189"/>
      <c r="AF117" s="105"/>
      <c r="AG117" s="176"/>
      <c r="AH117" s="176"/>
      <c r="AI117" s="176"/>
      <c r="AJ117" s="176"/>
      <c r="AK117" s="176"/>
      <c r="AL117" s="179"/>
      <c r="AW117" s="180"/>
      <c r="AX117" s="181"/>
      <c r="BI117" s="182"/>
    </row>
    <row r="118" spans="1:61" ht="12.75" hidden="1">
      <c r="A118" s="3"/>
      <c r="B118" s="4"/>
      <c r="C118" s="5"/>
      <c r="D118" s="17"/>
      <c r="E118" s="17"/>
      <c r="F118" s="17"/>
      <c r="G118" s="232"/>
      <c r="H118" s="223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2"/>
      <c r="U118" s="222"/>
      <c r="V118" s="221"/>
      <c r="W118" s="221"/>
      <c r="X118" s="221"/>
      <c r="Y118" s="6"/>
      <c r="Z118" s="224"/>
      <c r="AA118" s="7"/>
      <c r="AB118" s="7"/>
      <c r="AC118" s="8"/>
      <c r="AD118" s="10"/>
      <c r="AE118" s="189"/>
      <c r="AF118" s="105"/>
      <c r="AG118" s="176"/>
      <c r="AH118" s="176"/>
      <c r="AI118" s="176"/>
      <c r="AJ118" s="176"/>
      <c r="AK118" s="176"/>
      <c r="AL118" s="179"/>
      <c r="AW118" s="180"/>
      <c r="AX118" s="181"/>
      <c r="BI118" s="182"/>
    </row>
    <row r="119" spans="1:61" ht="12.75" hidden="1">
      <c r="A119" s="3"/>
      <c r="B119" s="4"/>
      <c r="C119" s="5"/>
      <c r="D119" s="17"/>
      <c r="E119" s="17"/>
      <c r="F119" s="17"/>
      <c r="G119" s="232"/>
      <c r="H119" s="223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2"/>
      <c r="U119" s="222"/>
      <c r="V119" s="221"/>
      <c r="W119" s="221"/>
      <c r="X119" s="221"/>
      <c r="Y119" s="6"/>
      <c r="Z119" s="224"/>
      <c r="AA119" s="7"/>
      <c r="AB119" s="7"/>
      <c r="AC119" s="8"/>
      <c r="AD119" s="10"/>
      <c r="AE119" s="189"/>
      <c r="AF119" s="105"/>
      <c r="AG119" s="176"/>
      <c r="AH119" s="176"/>
      <c r="AI119" s="176"/>
      <c r="AJ119" s="176"/>
      <c r="AK119" s="176"/>
      <c r="AL119" s="179"/>
      <c r="AW119" s="180"/>
      <c r="AX119" s="181"/>
      <c r="BI119" s="182"/>
    </row>
    <row r="120" spans="1:61" ht="12.75" hidden="1">
      <c r="A120" s="3"/>
      <c r="B120" s="4"/>
      <c r="C120" s="5"/>
      <c r="D120" s="17"/>
      <c r="E120" s="17"/>
      <c r="F120" s="17"/>
      <c r="G120" s="232"/>
      <c r="H120" s="223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2"/>
      <c r="U120" s="222"/>
      <c r="V120" s="221"/>
      <c r="W120" s="221"/>
      <c r="X120" s="221"/>
      <c r="Y120" s="6"/>
      <c r="Z120" s="224"/>
      <c r="AA120" s="7"/>
      <c r="AB120" s="7"/>
      <c r="AC120" s="8"/>
      <c r="AD120" s="10"/>
      <c r="AE120" s="189"/>
      <c r="AF120" s="105"/>
      <c r="AG120" s="176"/>
      <c r="AH120" s="176"/>
      <c r="AI120" s="176"/>
      <c r="AJ120" s="176"/>
      <c r="AK120" s="176"/>
      <c r="AL120" s="179"/>
      <c r="AW120" s="180"/>
      <c r="AX120" s="181"/>
      <c r="BI120" s="182"/>
    </row>
    <row r="121" spans="1:61" ht="12.75" hidden="1">
      <c r="A121" s="3"/>
      <c r="B121" s="4"/>
      <c r="C121" s="5"/>
      <c r="D121" s="17"/>
      <c r="E121" s="17"/>
      <c r="F121" s="17"/>
      <c r="G121" s="232"/>
      <c r="H121" s="223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2"/>
      <c r="U121" s="222"/>
      <c r="V121" s="221"/>
      <c r="W121" s="221"/>
      <c r="X121" s="221"/>
      <c r="Y121" s="6"/>
      <c r="Z121" s="224"/>
      <c r="AA121" s="7"/>
      <c r="AB121" s="7"/>
      <c r="AC121" s="8"/>
      <c r="AD121" s="10"/>
      <c r="AE121" s="189"/>
      <c r="AF121" s="105"/>
      <c r="AG121" s="176"/>
      <c r="AH121" s="176"/>
      <c r="AI121" s="176"/>
      <c r="AJ121" s="176"/>
      <c r="AK121" s="176"/>
      <c r="AL121" s="179"/>
      <c r="AW121" s="180"/>
      <c r="AX121" s="181"/>
      <c r="BI121" s="182"/>
    </row>
    <row r="122" spans="1:61" ht="12.75" hidden="1">
      <c r="A122" s="3"/>
      <c r="B122" s="4"/>
      <c r="C122" s="5"/>
      <c r="D122" s="17"/>
      <c r="E122" s="17"/>
      <c r="F122" s="17"/>
      <c r="G122" s="232"/>
      <c r="H122" s="223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2"/>
      <c r="U122" s="222"/>
      <c r="V122" s="221"/>
      <c r="W122" s="221"/>
      <c r="X122" s="221"/>
      <c r="Y122" s="6"/>
      <c r="Z122" s="224"/>
      <c r="AA122" s="7"/>
      <c r="AB122" s="7"/>
      <c r="AC122" s="8"/>
      <c r="AD122" s="10"/>
      <c r="AE122" s="189"/>
      <c r="AF122" s="105"/>
      <c r="AG122" s="176"/>
      <c r="AH122" s="176"/>
      <c r="AI122" s="176"/>
      <c r="AJ122" s="176"/>
      <c r="AK122" s="176"/>
      <c r="AL122" s="179"/>
      <c r="AW122" s="180"/>
      <c r="AX122" s="181"/>
      <c r="BI122" s="182"/>
    </row>
    <row r="123" spans="1:61" ht="12.75" hidden="1">
      <c r="A123" s="3"/>
      <c r="B123" s="4"/>
      <c r="C123" s="5"/>
      <c r="D123" s="17"/>
      <c r="E123" s="17"/>
      <c r="F123" s="17"/>
      <c r="G123" s="232"/>
      <c r="H123" s="223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2"/>
      <c r="U123" s="222"/>
      <c r="V123" s="221"/>
      <c r="W123" s="221"/>
      <c r="X123" s="221"/>
      <c r="Y123" s="6"/>
      <c r="Z123" s="224"/>
      <c r="AA123" s="7"/>
      <c r="AB123" s="7"/>
      <c r="AC123" s="8"/>
      <c r="AD123" s="10"/>
      <c r="AE123" s="189"/>
      <c r="AF123" s="105"/>
      <c r="AG123" s="176"/>
      <c r="AH123" s="176"/>
      <c r="AI123" s="176"/>
      <c r="AJ123" s="176"/>
      <c r="AK123" s="176"/>
      <c r="AL123" s="179"/>
      <c r="AW123" s="180"/>
      <c r="AX123" s="181"/>
      <c r="BI123" s="182"/>
    </row>
    <row r="124" spans="1:61" ht="12.75" hidden="1">
      <c r="A124" s="3"/>
      <c r="B124" s="4"/>
      <c r="C124" s="5"/>
      <c r="D124" s="17"/>
      <c r="E124" s="17"/>
      <c r="F124" s="17"/>
      <c r="G124" s="232"/>
      <c r="H124" s="223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2"/>
      <c r="U124" s="222"/>
      <c r="V124" s="221"/>
      <c r="W124" s="221"/>
      <c r="X124" s="221"/>
      <c r="Y124" s="6"/>
      <c r="Z124" s="224"/>
      <c r="AA124" s="7"/>
      <c r="AB124" s="7"/>
      <c r="AC124" s="8"/>
      <c r="AD124" s="10"/>
      <c r="AE124" s="189"/>
      <c r="AF124" s="105"/>
      <c r="AG124" s="176"/>
      <c r="AH124" s="176"/>
      <c r="AI124" s="176"/>
      <c r="AJ124" s="176"/>
      <c r="AK124" s="176"/>
      <c r="AL124" s="179"/>
      <c r="AW124" s="180"/>
      <c r="AX124" s="181"/>
      <c r="BI124" s="182"/>
    </row>
    <row r="125" spans="1:61" ht="12.75" hidden="1">
      <c r="A125" s="3"/>
      <c r="B125" s="4"/>
      <c r="C125" s="5"/>
      <c r="D125" s="17"/>
      <c r="E125" s="17"/>
      <c r="F125" s="17"/>
      <c r="G125" s="232"/>
      <c r="H125" s="223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2"/>
      <c r="U125" s="222"/>
      <c r="V125" s="221"/>
      <c r="W125" s="221"/>
      <c r="X125" s="221"/>
      <c r="Y125" s="6"/>
      <c r="Z125" s="224"/>
      <c r="AA125" s="7"/>
      <c r="AB125" s="7"/>
      <c r="AC125" s="8"/>
      <c r="AD125" s="10"/>
      <c r="AE125" s="189"/>
      <c r="AF125" s="105"/>
      <c r="AG125" s="176"/>
      <c r="AH125" s="176"/>
      <c r="AI125" s="176"/>
      <c r="AJ125" s="176"/>
      <c r="AK125" s="176"/>
      <c r="AL125" s="179"/>
      <c r="AW125" s="180"/>
      <c r="AX125" s="181"/>
      <c r="BI125" s="182"/>
    </row>
    <row r="126" spans="1:61" ht="12.75" hidden="1">
      <c r="A126" s="3"/>
      <c r="B126" s="4"/>
      <c r="C126" s="5"/>
      <c r="D126" s="17"/>
      <c r="E126" s="17"/>
      <c r="F126" s="17"/>
      <c r="G126" s="232"/>
      <c r="H126" s="223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2"/>
      <c r="U126" s="222"/>
      <c r="V126" s="221"/>
      <c r="W126" s="221"/>
      <c r="X126" s="221"/>
      <c r="Y126" s="6"/>
      <c r="Z126" s="224"/>
      <c r="AA126" s="7"/>
      <c r="AB126" s="7"/>
      <c r="AC126" s="8"/>
      <c r="AD126" s="10"/>
      <c r="AE126" s="189"/>
      <c r="AF126" s="105"/>
      <c r="AG126" s="176"/>
      <c r="AH126" s="176"/>
      <c r="AI126" s="176"/>
      <c r="AJ126" s="176"/>
      <c r="AK126" s="176"/>
      <c r="AL126" s="179"/>
      <c r="AW126" s="180"/>
      <c r="AX126" s="181"/>
      <c r="BI126" s="182"/>
    </row>
    <row r="127" spans="1:61" ht="12.75" hidden="1">
      <c r="A127" s="3"/>
      <c r="B127" s="4"/>
      <c r="C127" s="5"/>
      <c r="D127" s="17"/>
      <c r="E127" s="17"/>
      <c r="F127" s="17"/>
      <c r="G127" s="232"/>
      <c r="H127" s="223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2"/>
      <c r="U127" s="222"/>
      <c r="V127" s="221"/>
      <c r="W127" s="221"/>
      <c r="X127" s="221"/>
      <c r="Y127" s="6"/>
      <c r="Z127" s="224"/>
      <c r="AA127" s="7"/>
      <c r="AB127" s="7"/>
      <c r="AC127" s="8"/>
      <c r="AD127" s="10"/>
      <c r="AE127" s="189"/>
      <c r="AF127" s="105"/>
      <c r="AG127" s="176"/>
      <c r="AH127" s="176"/>
      <c r="AI127" s="176"/>
      <c r="AJ127" s="176"/>
      <c r="AK127" s="176"/>
      <c r="AL127" s="179"/>
      <c r="AW127" s="180"/>
      <c r="AX127" s="181"/>
      <c r="BI127" s="182"/>
    </row>
    <row r="128" spans="1:61" ht="12.75" hidden="1">
      <c r="A128" s="3"/>
      <c r="B128" s="4"/>
      <c r="C128" s="5"/>
      <c r="D128" s="17"/>
      <c r="E128" s="17"/>
      <c r="F128" s="17"/>
      <c r="G128" s="232"/>
      <c r="H128" s="223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2"/>
      <c r="U128" s="222"/>
      <c r="V128" s="221"/>
      <c r="W128" s="221"/>
      <c r="X128" s="221"/>
      <c r="Y128" s="6"/>
      <c r="Z128" s="224"/>
      <c r="AA128" s="7"/>
      <c r="AB128" s="7"/>
      <c r="AC128" s="8"/>
      <c r="AD128" s="10"/>
      <c r="AE128" s="189"/>
      <c r="AF128" s="105"/>
      <c r="AG128" s="176"/>
      <c r="AH128" s="176"/>
      <c r="AI128" s="176"/>
      <c r="AJ128" s="176"/>
      <c r="AK128" s="176"/>
      <c r="AL128" s="179"/>
      <c r="AW128" s="180"/>
      <c r="AX128" s="181"/>
      <c r="BI128" s="182"/>
    </row>
    <row r="129" spans="1:61" ht="12.75" hidden="1">
      <c r="A129" s="3"/>
      <c r="B129" s="4"/>
      <c r="C129" s="5"/>
      <c r="D129" s="17"/>
      <c r="E129" s="17"/>
      <c r="F129" s="17"/>
      <c r="G129" s="232"/>
      <c r="H129" s="223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2"/>
      <c r="U129" s="222"/>
      <c r="V129" s="221"/>
      <c r="W129" s="221"/>
      <c r="X129" s="221"/>
      <c r="Y129" s="6"/>
      <c r="Z129" s="224"/>
      <c r="AA129" s="7"/>
      <c r="AB129" s="7"/>
      <c r="AC129" s="8"/>
      <c r="AD129" s="10"/>
      <c r="AE129" s="189"/>
      <c r="AF129" s="105"/>
      <c r="AG129" s="176"/>
      <c r="AH129" s="176"/>
      <c r="AI129" s="176"/>
      <c r="AJ129" s="176"/>
      <c r="AK129" s="176"/>
      <c r="AL129" s="179"/>
      <c r="AW129" s="180"/>
      <c r="AX129" s="181"/>
      <c r="BI129" s="182"/>
    </row>
    <row r="130" spans="1:61" ht="12.75" hidden="1">
      <c r="A130" s="3"/>
      <c r="B130" s="4"/>
      <c r="C130" s="5"/>
      <c r="D130" s="17"/>
      <c r="E130" s="17"/>
      <c r="F130" s="17"/>
      <c r="G130" s="232"/>
      <c r="H130" s="223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2"/>
      <c r="U130" s="222"/>
      <c r="V130" s="221"/>
      <c r="W130" s="221"/>
      <c r="X130" s="221"/>
      <c r="Y130" s="6"/>
      <c r="Z130" s="224"/>
      <c r="AA130" s="7"/>
      <c r="AB130" s="7"/>
      <c r="AC130" s="8"/>
      <c r="AD130" s="10"/>
      <c r="AE130" s="189"/>
      <c r="AF130" s="105"/>
      <c r="AG130" s="176"/>
      <c r="AH130" s="176"/>
      <c r="AI130" s="176"/>
      <c r="AJ130" s="176"/>
      <c r="AK130" s="176"/>
      <c r="AL130" s="179"/>
      <c r="AW130" s="180"/>
      <c r="AX130" s="181"/>
      <c r="BI130" s="182"/>
    </row>
    <row r="131" spans="1:61" ht="12.75" hidden="1">
      <c r="A131" s="3"/>
      <c r="B131" s="4"/>
      <c r="C131" s="5"/>
      <c r="D131" s="17"/>
      <c r="E131" s="17"/>
      <c r="F131" s="17"/>
      <c r="G131" s="232"/>
      <c r="H131" s="223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2"/>
      <c r="U131" s="222"/>
      <c r="V131" s="221"/>
      <c r="W131" s="221"/>
      <c r="X131" s="221"/>
      <c r="Y131" s="6"/>
      <c r="Z131" s="224"/>
      <c r="AA131" s="7"/>
      <c r="AB131" s="7"/>
      <c r="AC131" s="8"/>
      <c r="AD131" s="10"/>
      <c r="AE131" s="189"/>
      <c r="AF131" s="105"/>
      <c r="AG131" s="176"/>
      <c r="AH131" s="176"/>
      <c r="AI131" s="176"/>
      <c r="AJ131" s="176"/>
      <c r="AK131" s="176"/>
      <c r="AL131" s="179"/>
      <c r="AW131" s="180"/>
      <c r="AX131" s="181"/>
      <c r="BI131" s="182"/>
    </row>
    <row r="132" spans="1:61" ht="12.75" hidden="1">
      <c r="A132" s="3"/>
      <c r="B132" s="4"/>
      <c r="C132" s="5"/>
      <c r="D132" s="17"/>
      <c r="E132" s="17"/>
      <c r="F132" s="17"/>
      <c r="G132" s="232"/>
      <c r="H132" s="223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2"/>
      <c r="U132" s="222"/>
      <c r="V132" s="221"/>
      <c r="W132" s="221"/>
      <c r="X132" s="221"/>
      <c r="Y132" s="6"/>
      <c r="Z132" s="224"/>
      <c r="AA132" s="7"/>
      <c r="AB132" s="7"/>
      <c r="AC132" s="8"/>
      <c r="AD132" s="10"/>
      <c r="AE132" s="189"/>
      <c r="AF132" s="105"/>
      <c r="AG132" s="176"/>
      <c r="AH132" s="176"/>
      <c r="AI132" s="176"/>
      <c r="AJ132" s="176"/>
      <c r="AK132" s="176"/>
      <c r="AL132" s="179"/>
      <c r="AW132" s="180"/>
      <c r="AX132" s="181"/>
      <c r="BI132" s="182"/>
    </row>
    <row r="133" spans="1:61" ht="12.75" hidden="1">
      <c r="A133" s="3"/>
      <c r="B133" s="4"/>
      <c r="C133" s="5"/>
      <c r="D133" s="17"/>
      <c r="E133" s="17"/>
      <c r="F133" s="17"/>
      <c r="G133" s="232"/>
      <c r="H133" s="223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2"/>
      <c r="U133" s="222"/>
      <c r="V133" s="221"/>
      <c r="W133" s="221"/>
      <c r="X133" s="221"/>
      <c r="Y133" s="6"/>
      <c r="Z133" s="224"/>
      <c r="AA133" s="7"/>
      <c r="AB133" s="7"/>
      <c r="AC133" s="8"/>
      <c r="AD133" s="10"/>
      <c r="AE133" s="189"/>
      <c r="AF133" s="105"/>
      <c r="AG133" s="176"/>
      <c r="AH133" s="176"/>
      <c r="AI133" s="176"/>
      <c r="AJ133" s="176"/>
      <c r="AK133" s="176"/>
      <c r="AL133" s="179"/>
      <c r="AW133" s="180"/>
      <c r="AX133" s="181"/>
      <c r="BI133" s="182"/>
    </row>
    <row r="134" spans="1:61" ht="12.75" hidden="1">
      <c r="A134" s="3"/>
      <c r="B134" s="4"/>
      <c r="C134" s="5"/>
      <c r="D134" s="17"/>
      <c r="E134" s="17"/>
      <c r="F134" s="17"/>
      <c r="G134" s="232"/>
      <c r="H134" s="223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2"/>
      <c r="U134" s="222"/>
      <c r="V134" s="221"/>
      <c r="W134" s="221"/>
      <c r="X134" s="221"/>
      <c r="Y134" s="6"/>
      <c r="Z134" s="224"/>
      <c r="AA134" s="7"/>
      <c r="AB134" s="7"/>
      <c r="AC134" s="8"/>
      <c r="AD134" s="10"/>
      <c r="AE134" s="189"/>
      <c r="AF134" s="105"/>
      <c r="AG134" s="176"/>
      <c r="AH134" s="176"/>
      <c r="AI134" s="176"/>
      <c r="AJ134" s="176"/>
      <c r="AK134" s="176"/>
      <c r="AL134" s="179"/>
      <c r="AW134" s="180"/>
      <c r="AX134" s="181"/>
      <c r="BI134" s="182"/>
    </row>
    <row r="135" spans="1:61" ht="12.75" hidden="1">
      <c r="A135" s="3"/>
      <c r="B135" s="4"/>
      <c r="C135" s="5"/>
      <c r="D135" s="17"/>
      <c r="E135" s="17"/>
      <c r="F135" s="17"/>
      <c r="G135" s="232"/>
      <c r="H135" s="223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2"/>
      <c r="U135" s="222"/>
      <c r="V135" s="221"/>
      <c r="W135" s="221"/>
      <c r="X135" s="221"/>
      <c r="Y135" s="6"/>
      <c r="Z135" s="224"/>
      <c r="AA135" s="7"/>
      <c r="AB135" s="7"/>
      <c r="AC135" s="8"/>
      <c r="AD135" s="10"/>
      <c r="AE135" s="189"/>
      <c r="AF135" s="105"/>
      <c r="AG135" s="176"/>
      <c r="AH135" s="176"/>
      <c r="AI135" s="176"/>
      <c r="AJ135" s="176"/>
      <c r="AK135" s="176"/>
      <c r="AL135" s="179"/>
      <c r="AW135" s="180"/>
      <c r="AX135" s="181"/>
      <c r="BI135" s="182"/>
    </row>
    <row r="136" spans="1:61" ht="12.75" hidden="1">
      <c r="A136" s="3"/>
      <c r="B136" s="4"/>
      <c r="C136" s="5"/>
      <c r="D136" s="17"/>
      <c r="E136" s="17"/>
      <c r="F136" s="17"/>
      <c r="G136" s="232"/>
      <c r="H136" s="223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2"/>
      <c r="U136" s="222"/>
      <c r="V136" s="221"/>
      <c r="W136" s="221"/>
      <c r="X136" s="221"/>
      <c r="Y136" s="6"/>
      <c r="Z136" s="224"/>
      <c r="AA136" s="7"/>
      <c r="AB136" s="7"/>
      <c r="AC136" s="8"/>
      <c r="AD136" s="10"/>
      <c r="AE136" s="189"/>
      <c r="AF136" s="105"/>
      <c r="AG136" s="176"/>
      <c r="AH136" s="176"/>
      <c r="AI136" s="176"/>
      <c r="AJ136" s="176"/>
      <c r="AK136" s="176"/>
      <c r="AL136" s="179"/>
      <c r="AW136" s="180"/>
      <c r="AX136" s="181"/>
      <c r="BI136" s="182"/>
    </row>
    <row r="137" spans="1:61" ht="12.75" hidden="1">
      <c r="A137" s="3"/>
      <c r="B137" s="4"/>
      <c r="C137" s="5"/>
      <c r="D137" s="17"/>
      <c r="E137" s="17"/>
      <c r="F137" s="17"/>
      <c r="G137" s="232"/>
      <c r="H137" s="223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2"/>
      <c r="U137" s="222"/>
      <c r="V137" s="221"/>
      <c r="W137" s="221"/>
      <c r="X137" s="221"/>
      <c r="Y137" s="6"/>
      <c r="Z137" s="224"/>
      <c r="AA137" s="7"/>
      <c r="AB137" s="7"/>
      <c r="AC137" s="8"/>
      <c r="AD137" s="10"/>
      <c r="AE137" s="189"/>
      <c r="AF137" s="105"/>
      <c r="AG137" s="176"/>
      <c r="AH137" s="176"/>
      <c r="AI137" s="176"/>
      <c r="AJ137" s="176"/>
      <c r="AK137" s="176"/>
      <c r="AL137" s="179"/>
      <c r="AW137" s="180"/>
      <c r="AX137" s="181"/>
      <c r="BI137" s="182"/>
    </row>
    <row r="138" spans="1:61" ht="12.75" hidden="1">
      <c r="A138" s="3"/>
      <c r="B138" s="4"/>
      <c r="C138" s="5"/>
      <c r="D138" s="17"/>
      <c r="E138" s="17"/>
      <c r="F138" s="17"/>
      <c r="G138" s="232"/>
      <c r="H138" s="223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2"/>
      <c r="U138" s="222"/>
      <c r="V138" s="221"/>
      <c r="W138" s="221"/>
      <c r="X138" s="221"/>
      <c r="Y138" s="6"/>
      <c r="Z138" s="224"/>
      <c r="AA138" s="7"/>
      <c r="AB138" s="7"/>
      <c r="AC138" s="8"/>
      <c r="AD138" s="10"/>
      <c r="AE138" s="189"/>
      <c r="AF138" s="105"/>
      <c r="AG138" s="176"/>
      <c r="AH138" s="176"/>
      <c r="AI138" s="176"/>
      <c r="AJ138" s="176"/>
      <c r="AK138" s="176"/>
      <c r="AL138" s="179"/>
      <c r="AW138" s="180"/>
      <c r="AX138" s="181"/>
      <c r="BI138" s="182"/>
    </row>
    <row r="139" spans="1:61" ht="12.75" hidden="1">
      <c r="A139" s="3"/>
      <c r="B139" s="4"/>
      <c r="C139" s="5"/>
      <c r="D139" s="17"/>
      <c r="E139" s="17"/>
      <c r="F139" s="17"/>
      <c r="G139" s="232"/>
      <c r="H139" s="223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2"/>
      <c r="U139" s="222"/>
      <c r="V139" s="221"/>
      <c r="W139" s="221"/>
      <c r="X139" s="221"/>
      <c r="Y139" s="6"/>
      <c r="Z139" s="224"/>
      <c r="AA139" s="7"/>
      <c r="AB139" s="7"/>
      <c r="AC139" s="8"/>
      <c r="AD139" s="10"/>
      <c r="AE139" s="189"/>
      <c r="AF139" s="105"/>
      <c r="AG139" s="176"/>
      <c r="AH139" s="176"/>
      <c r="AI139" s="176"/>
      <c r="AJ139" s="176"/>
      <c r="AK139" s="176"/>
      <c r="AL139" s="179"/>
      <c r="AW139" s="180"/>
      <c r="AX139" s="181"/>
      <c r="BI139" s="182"/>
    </row>
    <row r="140" spans="1:61" ht="12.75" hidden="1">
      <c r="A140" s="3"/>
      <c r="B140" s="4"/>
      <c r="C140" s="5"/>
      <c r="D140" s="17"/>
      <c r="E140" s="17"/>
      <c r="F140" s="17"/>
      <c r="G140" s="232"/>
      <c r="H140" s="223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2"/>
      <c r="U140" s="222"/>
      <c r="V140" s="221"/>
      <c r="W140" s="221"/>
      <c r="X140" s="221"/>
      <c r="Y140" s="6"/>
      <c r="Z140" s="224"/>
      <c r="AA140" s="7"/>
      <c r="AB140" s="7"/>
      <c r="AC140" s="8"/>
      <c r="AD140" s="10"/>
      <c r="AE140" s="189"/>
      <c r="AF140" s="105"/>
      <c r="AG140" s="176"/>
      <c r="AH140" s="176"/>
      <c r="AI140" s="176"/>
      <c r="AJ140" s="176"/>
      <c r="AK140" s="176"/>
      <c r="AL140" s="179"/>
      <c r="AW140" s="180"/>
      <c r="AX140" s="181"/>
      <c r="BI140" s="182"/>
    </row>
    <row r="141" spans="1:61" ht="12.75" hidden="1">
      <c r="A141" s="3"/>
      <c r="B141" s="4"/>
      <c r="C141" s="5"/>
      <c r="D141" s="17"/>
      <c r="E141" s="17"/>
      <c r="F141" s="17"/>
      <c r="G141" s="232"/>
      <c r="H141" s="223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2"/>
      <c r="U141" s="222"/>
      <c r="V141" s="221"/>
      <c r="W141" s="221"/>
      <c r="X141" s="221"/>
      <c r="Y141" s="6"/>
      <c r="Z141" s="224"/>
      <c r="AA141" s="7"/>
      <c r="AB141" s="7"/>
      <c r="AC141" s="8"/>
      <c r="AD141" s="10"/>
      <c r="AE141" s="189"/>
      <c r="AF141" s="105"/>
      <c r="AG141" s="176"/>
      <c r="AH141" s="176"/>
      <c r="AI141" s="176"/>
      <c r="AJ141" s="176"/>
      <c r="AK141" s="176"/>
      <c r="AL141" s="179"/>
      <c r="AW141" s="180"/>
      <c r="AX141" s="181"/>
      <c r="BI141" s="182"/>
    </row>
    <row r="142" spans="1:61" ht="12.75" hidden="1">
      <c r="A142" s="3"/>
      <c r="B142" s="4"/>
      <c r="C142" s="5"/>
      <c r="D142" s="17"/>
      <c r="E142" s="17"/>
      <c r="F142" s="17"/>
      <c r="G142" s="232"/>
      <c r="H142" s="223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2"/>
      <c r="U142" s="222"/>
      <c r="V142" s="221"/>
      <c r="W142" s="221"/>
      <c r="X142" s="221"/>
      <c r="Y142" s="6"/>
      <c r="Z142" s="224"/>
      <c r="AA142" s="7"/>
      <c r="AB142" s="7"/>
      <c r="AC142" s="8"/>
      <c r="AD142" s="10"/>
      <c r="AE142" s="189"/>
      <c r="AF142" s="105"/>
      <c r="AG142" s="176"/>
      <c r="AH142" s="176"/>
      <c r="AI142" s="176"/>
      <c r="AJ142" s="176"/>
      <c r="AK142" s="176"/>
      <c r="AL142" s="179"/>
      <c r="AW142" s="180"/>
      <c r="AX142" s="181"/>
      <c r="BI142" s="182"/>
    </row>
    <row r="143" spans="1:61" ht="12.75" hidden="1">
      <c r="A143" s="3"/>
      <c r="B143" s="4"/>
      <c r="C143" s="5"/>
      <c r="D143" s="17"/>
      <c r="E143" s="17"/>
      <c r="F143" s="17"/>
      <c r="G143" s="232"/>
      <c r="H143" s="223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2"/>
      <c r="U143" s="222"/>
      <c r="V143" s="221"/>
      <c r="W143" s="221"/>
      <c r="X143" s="221"/>
      <c r="Y143" s="6"/>
      <c r="Z143" s="224"/>
      <c r="AA143" s="7"/>
      <c r="AB143" s="7"/>
      <c r="AC143" s="8"/>
      <c r="AD143" s="10"/>
      <c r="AE143" s="189"/>
      <c r="AF143" s="105"/>
      <c r="AG143" s="176"/>
      <c r="AH143" s="176"/>
      <c r="AI143" s="176"/>
      <c r="AJ143" s="176"/>
      <c r="AK143" s="176"/>
      <c r="AL143" s="179"/>
      <c r="AW143" s="180"/>
      <c r="AX143" s="181"/>
      <c r="BI143" s="182"/>
    </row>
    <row r="144" spans="1:61" ht="12.75" hidden="1">
      <c r="A144" s="3"/>
      <c r="B144" s="4"/>
      <c r="C144" s="5"/>
      <c r="D144" s="17"/>
      <c r="E144" s="17"/>
      <c r="F144" s="17"/>
      <c r="G144" s="232"/>
      <c r="H144" s="223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2"/>
      <c r="U144" s="222"/>
      <c r="V144" s="221"/>
      <c r="W144" s="221"/>
      <c r="X144" s="221"/>
      <c r="Y144" s="6"/>
      <c r="Z144" s="224"/>
      <c r="AA144" s="7"/>
      <c r="AB144" s="7"/>
      <c r="AC144" s="8"/>
      <c r="AD144" s="10"/>
      <c r="AE144" s="189"/>
      <c r="AF144" s="105"/>
      <c r="AG144" s="176"/>
      <c r="AH144" s="176"/>
      <c r="AI144" s="176"/>
      <c r="AJ144" s="176"/>
      <c r="AK144" s="176"/>
      <c r="AL144" s="179"/>
      <c r="AW144" s="180"/>
      <c r="AX144" s="181"/>
      <c r="BI144" s="182"/>
    </row>
    <row r="145" spans="1:61" ht="12.75" hidden="1">
      <c r="A145" s="3"/>
      <c r="B145" s="4"/>
      <c r="C145" s="5"/>
      <c r="D145" s="17"/>
      <c r="E145" s="17"/>
      <c r="F145" s="17"/>
      <c r="G145" s="232"/>
      <c r="H145" s="223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2"/>
      <c r="U145" s="222"/>
      <c r="V145" s="221"/>
      <c r="W145" s="221"/>
      <c r="X145" s="221"/>
      <c r="Y145" s="6"/>
      <c r="Z145" s="224"/>
      <c r="AA145" s="7"/>
      <c r="AB145" s="7"/>
      <c r="AC145" s="8"/>
      <c r="AD145" s="10"/>
      <c r="AE145" s="189"/>
      <c r="AF145" s="105"/>
      <c r="AG145" s="176"/>
      <c r="AH145" s="176"/>
      <c r="AI145" s="176"/>
      <c r="AJ145" s="176"/>
      <c r="AK145" s="176"/>
      <c r="AL145" s="179"/>
      <c r="AW145" s="180"/>
      <c r="AX145" s="181"/>
      <c r="BI145" s="182"/>
    </row>
    <row r="146" spans="1:61" ht="12.75" hidden="1">
      <c r="A146" s="3"/>
      <c r="B146" s="4"/>
      <c r="C146" s="5"/>
      <c r="D146" s="17"/>
      <c r="E146" s="17"/>
      <c r="F146" s="17"/>
      <c r="G146" s="232"/>
      <c r="H146" s="223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2"/>
      <c r="U146" s="222"/>
      <c r="V146" s="221"/>
      <c r="W146" s="221"/>
      <c r="X146" s="221"/>
      <c r="Y146" s="6"/>
      <c r="Z146" s="224"/>
      <c r="AA146" s="7"/>
      <c r="AB146" s="7"/>
      <c r="AC146" s="8"/>
      <c r="AD146" s="10"/>
      <c r="AE146" s="189"/>
      <c r="AF146" s="105"/>
      <c r="AG146" s="176"/>
      <c r="AH146" s="176"/>
      <c r="AI146" s="176"/>
      <c r="AJ146" s="176"/>
      <c r="AK146" s="176"/>
      <c r="AL146" s="179"/>
      <c r="AW146" s="180"/>
      <c r="AX146" s="181"/>
      <c r="BI146" s="182"/>
    </row>
    <row r="147" spans="1:61" ht="12.75" hidden="1">
      <c r="A147" s="3"/>
      <c r="B147" s="4"/>
      <c r="C147" s="5"/>
      <c r="D147" s="17"/>
      <c r="E147" s="17"/>
      <c r="F147" s="17"/>
      <c r="G147" s="232"/>
      <c r="H147" s="223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2"/>
      <c r="U147" s="222"/>
      <c r="V147" s="221"/>
      <c r="W147" s="221"/>
      <c r="X147" s="221"/>
      <c r="Y147" s="6"/>
      <c r="Z147" s="224"/>
      <c r="AA147" s="7"/>
      <c r="AB147" s="7"/>
      <c r="AC147" s="8"/>
      <c r="AD147" s="10"/>
      <c r="AE147" s="189"/>
      <c r="AF147" s="105"/>
      <c r="AG147" s="176"/>
      <c r="AH147" s="176"/>
      <c r="AI147" s="176"/>
      <c r="AJ147" s="176"/>
      <c r="AK147" s="176"/>
      <c r="AL147" s="179"/>
      <c r="AW147" s="180"/>
      <c r="AX147" s="181"/>
      <c r="BI147" s="182"/>
    </row>
    <row r="148" spans="1:61" ht="12.75" hidden="1">
      <c r="A148" s="3"/>
      <c r="B148" s="4"/>
      <c r="C148" s="5"/>
      <c r="D148" s="17"/>
      <c r="E148" s="17"/>
      <c r="F148" s="17"/>
      <c r="G148" s="232"/>
      <c r="H148" s="223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2"/>
      <c r="U148" s="222"/>
      <c r="V148" s="221"/>
      <c r="W148" s="221"/>
      <c r="X148" s="221"/>
      <c r="Y148" s="6"/>
      <c r="Z148" s="224"/>
      <c r="AA148" s="7"/>
      <c r="AB148" s="7"/>
      <c r="AC148" s="8"/>
      <c r="AD148" s="10"/>
      <c r="AE148" s="189"/>
      <c r="AF148" s="105"/>
      <c r="AG148" s="176"/>
      <c r="AH148" s="176"/>
      <c r="AI148" s="176"/>
      <c r="AJ148" s="176"/>
      <c r="AK148" s="176"/>
      <c r="AL148" s="179"/>
      <c r="AW148" s="180"/>
      <c r="AX148" s="181"/>
      <c r="BI148" s="182"/>
    </row>
    <row r="149" spans="1:61" ht="12.75" hidden="1">
      <c r="A149" s="3"/>
      <c r="B149" s="4"/>
      <c r="C149" s="5"/>
      <c r="D149" s="17"/>
      <c r="E149" s="17"/>
      <c r="F149" s="17"/>
      <c r="G149" s="232"/>
      <c r="H149" s="223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2"/>
      <c r="U149" s="222"/>
      <c r="V149" s="221"/>
      <c r="W149" s="221"/>
      <c r="X149" s="221"/>
      <c r="Y149" s="6"/>
      <c r="Z149" s="224"/>
      <c r="AA149" s="7"/>
      <c r="AB149" s="7"/>
      <c r="AC149" s="8"/>
      <c r="AD149" s="10"/>
      <c r="AE149" s="189"/>
      <c r="AF149" s="105"/>
      <c r="AG149" s="176"/>
      <c r="AH149" s="176"/>
      <c r="AI149" s="176"/>
      <c r="AJ149" s="176"/>
      <c r="AK149" s="176"/>
      <c r="AL149" s="179"/>
      <c r="AW149" s="180"/>
      <c r="AX149" s="181"/>
      <c r="BI149" s="182"/>
    </row>
    <row r="150" spans="1:61" ht="12.75" hidden="1">
      <c r="A150" s="3"/>
      <c r="B150" s="4"/>
      <c r="C150" s="5"/>
      <c r="D150" s="17"/>
      <c r="E150" s="17"/>
      <c r="F150" s="17"/>
      <c r="G150" s="232"/>
      <c r="H150" s="223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2"/>
      <c r="U150" s="222"/>
      <c r="V150" s="221"/>
      <c r="W150" s="221"/>
      <c r="X150" s="221"/>
      <c r="Y150" s="6"/>
      <c r="Z150" s="224"/>
      <c r="AA150" s="7"/>
      <c r="AB150" s="7"/>
      <c r="AC150" s="8"/>
      <c r="AD150" s="10"/>
      <c r="AE150" s="189"/>
      <c r="AF150" s="105"/>
      <c r="AG150" s="176"/>
      <c r="AH150" s="176"/>
      <c r="AI150" s="176"/>
      <c r="AJ150" s="176"/>
      <c r="AK150" s="176"/>
      <c r="AL150" s="179"/>
      <c r="AW150" s="180"/>
      <c r="AX150" s="181"/>
      <c r="BI150" s="182"/>
    </row>
    <row r="151" spans="1:61" ht="12.75" hidden="1">
      <c r="A151" s="3"/>
      <c r="B151" s="4"/>
      <c r="C151" s="5"/>
      <c r="D151" s="17"/>
      <c r="E151" s="17"/>
      <c r="F151" s="17"/>
      <c r="G151" s="232"/>
      <c r="H151" s="223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2"/>
      <c r="U151" s="222"/>
      <c r="V151" s="221"/>
      <c r="W151" s="221"/>
      <c r="X151" s="221"/>
      <c r="Y151" s="6"/>
      <c r="Z151" s="224"/>
      <c r="AA151" s="7"/>
      <c r="AB151" s="7"/>
      <c r="AC151" s="8"/>
      <c r="AD151" s="10"/>
      <c r="AE151" s="189"/>
      <c r="AF151" s="105"/>
      <c r="AG151" s="176"/>
      <c r="AH151" s="176"/>
      <c r="AI151" s="176"/>
      <c r="AJ151" s="176"/>
      <c r="AK151" s="176"/>
      <c r="AL151" s="179"/>
      <c r="AW151" s="180"/>
      <c r="AX151" s="181"/>
      <c r="BI151" s="182"/>
    </row>
    <row r="152" spans="1:61" ht="12.75" hidden="1">
      <c r="A152" s="3"/>
      <c r="B152" s="4"/>
      <c r="C152" s="5"/>
      <c r="D152" s="17"/>
      <c r="E152" s="17"/>
      <c r="F152" s="17"/>
      <c r="G152" s="232"/>
      <c r="H152" s="223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2"/>
      <c r="U152" s="222"/>
      <c r="V152" s="221"/>
      <c r="W152" s="221"/>
      <c r="X152" s="221"/>
      <c r="Y152" s="6"/>
      <c r="Z152" s="224"/>
      <c r="AA152" s="7"/>
      <c r="AB152" s="7"/>
      <c r="AC152" s="8"/>
      <c r="AD152" s="10"/>
      <c r="AE152" s="189"/>
      <c r="AF152" s="105"/>
      <c r="AG152" s="176"/>
      <c r="AH152" s="176"/>
      <c r="AI152" s="176"/>
      <c r="AJ152" s="176"/>
      <c r="AK152" s="176"/>
      <c r="AL152" s="179"/>
      <c r="AW152" s="180"/>
      <c r="AX152" s="181"/>
      <c r="BI152" s="182"/>
    </row>
    <row r="153" spans="1:61" ht="12.75" hidden="1">
      <c r="A153" s="3"/>
      <c r="B153" s="4"/>
      <c r="C153" s="5"/>
      <c r="D153" s="17"/>
      <c r="E153" s="17"/>
      <c r="F153" s="17"/>
      <c r="G153" s="232"/>
      <c r="H153" s="223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2"/>
      <c r="U153" s="222"/>
      <c r="V153" s="221"/>
      <c r="W153" s="221"/>
      <c r="X153" s="221"/>
      <c r="Y153" s="6"/>
      <c r="Z153" s="224"/>
      <c r="AA153" s="7"/>
      <c r="AB153" s="7"/>
      <c r="AC153" s="8"/>
      <c r="AD153" s="10"/>
      <c r="AE153" s="189"/>
      <c r="AF153" s="105"/>
      <c r="AG153" s="176"/>
      <c r="AH153" s="176"/>
      <c r="AI153" s="176"/>
      <c r="AJ153" s="176"/>
      <c r="AK153" s="176"/>
      <c r="AL153" s="179"/>
      <c r="AW153" s="180"/>
      <c r="AX153" s="181"/>
      <c r="BI153" s="182"/>
    </row>
    <row r="154" spans="1:61" ht="12.75" hidden="1">
      <c r="A154" s="3"/>
      <c r="B154" s="4"/>
      <c r="C154" s="5"/>
      <c r="D154" s="17"/>
      <c r="E154" s="17"/>
      <c r="F154" s="17"/>
      <c r="G154" s="232"/>
      <c r="H154" s="223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2"/>
      <c r="U154" s="222"/>
      <c r="V154" s="221"/>
      <c r="W154" s="221"/>
      <c r="X154" s="221"/>
      <c r="Y154" s="6"/>
      <c r="Z154" s="224"/>
      <c r="AA154" s="7"/>
      <c r="AB154" s="7"/>
      <c r="AC154" s="8"/>
      <c r="AD154" s="10"/>
      <c r="AE154" s="189"/>
      <c r="AF154" s="105"/>
      <c r="AG154" s="176"/>
      <c r="AH154" s="176"/>
      <c r="AI154" s="176"/>
      <c r="AJ154" s="176"/>
      <c r="AK154" s="176"/>
      <c r="AL154" s="179"/>
      <c r="AW154" s="180"/>
      <c r="AX154" s="181"/>
      <c r="BI154" s="182"/>
    </row>
    <row r="155" spans="1:61" ht="12.75" hidden="1">
      <c r="A155" s="3"/>
      <c r="B155" s="4"/>
      <c r="C155" s="5"/>
      <c r="D155" s="17"/>
      <c r="E155" s="17"/>
      <c r="F155" s="17"/>
      <c r="G155" s="232"/>
      <c r="H155" s="223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2"/>
      <c r="U155" s="222"/>
      <c r="V155" s="221"/>
      <c r="W155" s="221"/>
      <c r="X155" s="221"/>
      <c r="Y155" s="6"/>
      <c r="Z155" s="224"/>
      <c r="AA155" s="7"/>
      <c r="AB155" s="7"/>
      <c r="AC155" s="8"/>
      <c r="AD155" s="10"/>
      <c r="AE155" s="189"/>
      <c r="AF155" s="105"/>
      <c r="AG155" s="176"/>
      <c r="AH155" s="176"/>
      <c r="AI155" s="176"/>
      <c r="AJ155" s="176"/>
      <c r="AK155" s="176"/>
      <c r="AL155" s="179"/>
      <c r="AW155" s="180"/>
      <c r="AX155" s="181"/>
      <c r="BI155" s="182"/>
    </row>
    <row r="156" spans="1:61" ht="12.75" hidden="1">
      <c r="A156" s="3"/>
      <c r="B156" s="4"/>
      <c r="C156" s="5"/>
      <c r="D156" s="17"/>
      <c r="E156" s="17"/>
      <c r="F156" s="17"/>
      <c r="G156" s="232"/>
      <c r="H156" s="223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2"/>
      <c r="U156" s="222"/>
      <c r="V156" s="221"/>
      <c r="W156" s="221"/>
      <c r="X156" s="221"/>
      <c r="Y156" s="6"/>
      <c r="Z156" s="224"/>
      <c r="AA156" s="7"/>
      <c r="AB156" s="7"/>
      <c r="AC156" s="8"/>
      <c r="AD156" s="10"/>
      <c r="AE156" s="189"/>
      <c r="AF156" s="105"/>
      <c r="AG156" s="176"/>
      <c r="AH156" s="176"/>
      <c r="AI156" s="176"/>
      <c r="AJ156" s="176"/>
      <c r="AK156" s="176"/>
      <c r="AL156" s="179"/>
      <c r="AW156" s="180"/>
      <c r="AX156" s="181"/>
      <c r="BI156" s="182"/>
    </row>
    <row r="157" spans="1:61" ht="12.75" hidden="1">
      <c r="A157" s="3"/>
      <c r="B157" s="4"/>
      <c r="C157" s="5"/>
      <c r="D157" s="17"/>
      <c r="E157" s="17"/>
      <c r="F157" s="17"/>
      <c r="G157" s="232"/>
      <c r="H157" s="223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2"/>
      <c r="U157" s="222"/>
      <c r="V157" s="221"/>
      <c r="W157" s="221"/>
      <c r="X157" s="221"/>
      <c r="Y157" s="6"/>
      <c r="Z157" s="224"/>
      <c r="AA157" s="7"/>
      <c r="AB157" s="7"/>
      <c r="AC157" s="8"/>
      <c r="AD157" s="10"/>
      <c r="AE157" s="189"/>
      <c r="AF157" s="105"/>
      <c r="AG157" s="176"/>
      <c r="AH157" s="176"/>
      <c r="AI157" s="176"/>
      <c r="AJ157" s="176"/>
      <c r="AK157" s="176"/>
      <c r="AL157" s="179"/>
      <c r="AW157" s="180"/>
      <c r="AX157" s="181"/>
      <c r="BI157" s="182"/>
    </row>
    <row r="158" spans="1:61" ht="12.75" hidden="1">
      <c r="A158" s="3"/>
      <c r="B158" s="4"/>
      <c r="C158" s="5"/>
      <c r="D158" s="17"/>
      <c r="E158" s="17"/>
      <c r="F158" s="17"/>
      <c r="G158" s="232"/>
      <c r="H158" s="223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2"/>
      <c r="U158" s="222"/>
      <c r="V158" s="221"/>
      <c r="W158" s="221"/>
      <c r="X158" s="221"/>
      <c r="Y158" s="6"/>
      <c r="Z158" s="224"/>
      <c r="AA158" s="7"/>
      <c r="AB158" s="7"/>
      <c r="AC158" s="8"/>
      <c r="AD158" s="10"/>
      <c r="AE158" s="189"/>
      <c r="AF158" s="105"/>
      <c r="AG158" s="176"/>
      <c r="AH158" s="176"/>
      <c r="AI158" s="176"/>
      <c r="AJ158" s="176"/>
      <c r="AK158" s="176"/>
      <c r="AL158" s="179"/>
      <c r="AW158" s="180"/>
      <c r="AX158" s="181"/>
      <c r="BI158" s="182"/>
    </row>
    <row r="159" spans="1:61" ht="12.75" hidden="1">
      <c r="A159" s="3"/>
      <c r="B159" s="4"/>
      <c r="C159" s="5"/>
      <c r="D159" s="17"/>
      <c r="E159" s="17"/>
      <c r="F159" s="17"/>
      <c r="G159" s="232"/>
      <c r="H159" s="223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2"/>
      <c r="U159" s="222"/>
      <c r="V159" s="221"/>
      <c r="W159" s="221"/>
      <c r="X159" s="221"/>
      <c r="Y159" s="6"/>
      <c r="Z159" s="224"/>
      <c r="AA159" s="7"/>
      <c r="AB159" s="7"/>
      <c r="AC159" s="8"/>
      <c r="AD159" s="10"/>
      <c r="AE159" s="189"/>
      <c r="AF159" s="105"/>
      <c r="AG159" s="176"/>
      <c r="AH159" s="176"/>
      <c r="AI159" s="176"/>
      <c r="AJ159" s="176"/>
      <c r="AK159" s="176"/>
      <c r="AL159" s="179"/>
      <c r="AW159" s="180"/>
      <c r="AX159" s="181"/>
      <c r="BI159" s="182"/>
    </row>
    <row r="160" spans="1:61" ht="12.75" hidden="1">
      <c r="A160" s="3"/>
      <c r="B160" s="4"/>
      <c r="C160" s="5"/>
      <c r="D160" s="17"/>
      <c r="E160" s="17"/>
      <c r="F160" s="17"/>
      <c r="G160" s="232"/>
      <c r="H160" s="223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2"/>
      <c r="U160" s="222"/>
      <c r="V160" s="221"/>
      <c r="W160" s="221"/>
      <c r="X160" s="221"/>
      <c r="Y160" s="6"/>
      <c r="Z160" s="224"/>
      <c r="AA160" s="7"/>
      <c r="AB160" s="7"/>
      <c r="AC160" s="8"/>
      <c r="AD160" s="10"/>
      <c r="AE160" s="189"/>
      <c r="AF160" s="105"/>
      <c r="AG160" s="176"/>
      <c r="AH160" s="176"/>
      <c r="AI160" s="176"/>
      <c r="AJ160" s="176"/>
      <c r="AK160" s="176"/>
      <c r="AL160" s="179"/>
      <c r="AW160" s="180"/>
      <c r="AX160" s="181"/>
      <c r="BI160" s="182"/>
    </row>
    <row r="161" spans="1:61" ht="12.75" hidden="1">
      <c r="A161" s="3"/>
      <c r="B161" s="4"/>
      <c r="C161" s="5"/>
      <c r="D161" s="17"/>
      <c r="E161" s="17"/>
      <c r="F161" s="17"/>
      <c r="G161" s="232"/>
      <c r="H161" s="223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2"/>
      <c r="U161" s="222"/>
      <c r="V161" s="221"/>
      <c r="W161" s="221"/>
      <c r="X161" s="221"/>
      <c r="Y161" s="6"/>
      <c r="Z161" s="224"/>
      <c r="AA161" s="7"/>
      <c r="AB161" s="7"/>
      <c r="AC161" s="8"/>
      <c r="AD161" s="10"/>
      <c r="AE161" s="189"/>
      <c r="AF161" s="105"/>
      <c r="AG161" s="176"/>
      <c r="AH161" s="176"/>
      <c r="AI161" s="176"/>
      <c r="AJ161" s="176"/>
      <c r="AK161" s="176"/>
      <c r="AL161" s="179"/>
      <c r="AW161" s="180"/>
      <c r="AX161" s="181"/>
      <c r="BI161" s="182"/>
    </row>
    <row r="162" spans="1:61" ht="12.75" hidden="1">
      <c r="A162" s="3"/>
      <c r="B162" s="4"/>
      <c r="C162" s="5"/>
      <c r="D162" s="17"/>
      <c r="E162" s="17"/>
      <c r="F162" s="17"/>
      <c r="G162" s="232"/>
      <c r="H162" s="223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2"/>
      <c r="U162" s="222"/>
      <c r="V162" s="221"/>
      <c r="W162" s="221"/>
      <c r="X162" s="221"/>
      <c r="Y162" s="6"/>
      <c r="Z162" s="224"/>
      <c r="AA162" s="7"/>
      <c r="AB162" s="7"/>
      <c r="AC162" s="8"/>
      <c r="AD162" s="10"/>
      <c r="AE162" s="189"/>
      <c r="AF162" s="105"/>
      <c r="AG162" s="176"/>
      <c r="AH162" s="176"/>
      <c r="AI162" s="176"/>
      <c r="AJ162" s="176"/>
      <c r="AK162" s="176"/>
      <c r="AL162" s="179"/>
      <c r="AW162" s="180"/>
      <c r="AX162" s="181"/>
      <c r="BI162" s="182"/>
    </row>
    <row r="163" spans="1:61" ht="12.75" hidden="1">
      <c r="A163" s="3"/>
      <c r="B163" s="4"/>
      <c r="C163" s="5"/>
      <c r="D163" s="17"/>
      <c r="E163" s="17"/>
      <c r="F163" s="17"/>
      <c r="G163" s="232"/>
      <c r="H163" s="223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2"/>
      <c r="U163" s="222"/>
      <c r="V163" s="221"/>
      <c r="W163" s="221"/>
      <c r="X163" s="221"/>
      <c r="Y163" s="6"/>
      <c r="Z163" s="224"/>
      <c r="AA163" s="7"/>
      <c r="AB163" s="7"/>
      <c r="AC163" s="8"/>
      <c r="AD163" s="10"/>
      <c r="AE163" s="189"/>
      <c r="AF163" s="105"/>
      <c r="AG163" s="176"/>
      <c r="AH163" s="176"/>
      <c r="AI163" s="176"/>
      <c r="AJ163" s="176"/>
      <c r="AK163" s="176"/>
      <c r="AL163" s="179"/>
      <c r="AW163" s="180"/>
      <c r="AX163" s="181"/>
      <c r="BI163" s="182"/>
    </row>
    <row r="164" spans="1:61" ht="12.75" hidden="1">
      <c r="A164" s="3"/>
      <c r="B164" s="4"/>
      <c r="C164" s="5"/>
      <c r="D164" s="17"/>
      <c r="E164" s="17"/>
      <c r="F164" s="17"/>
      <c r="G164" s="232"/>
      <c r="H164" s="223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2"/>
      <c r="U164" s="222"/>
      <c r="V164" s="221"/>
      <c r="W164" s="221"/>
      <c r="X164" s="221"/>
      <c r="Y164" s="6"/>
      <c r="Z164" s="224"/>
      <c r="AA164" s="7"/>
      <c r="AB164" s="7"/>
      <c r="AC164" s="8"/>
      <c r="AD164" s="10"/>
      <c r="AE164" s="189"/>
      <c r="AF164" s="105"/>
      <c r="AG164" s="176"/>
      <c r="AH164" s="176"/>
      <c r="AI164" s="176"/>
      <c r="AJ164" s="176"/>
      <c r="AK164" s="176"/>
      <c r="AL164" s="179"/>
      <c r="AW164" s="180"/>
      <c r="AX164" s="181"/>
      <c r="BI164" s="182"/>
    </row>
    <row r="165" spans="1:61" ht="12.75" hidden="1">
      <c r="A165" s="3"/>
      <c r="B165" s="4"/>
      <c r="C165" s="5"/>
      <c r="D165" s="17"/>
      <c r="E165" s="17"/>
      <c r="F165" s="17"/>
      <c r="G165" s="232"/>
      <c r="H165" s="223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2"/>
      <c r="U165" s="222"/>
      <c r="V165" s="221"/>
      <c r="W165" s="221"/>
      <c r="X165" s="221"/>
      <c r="Y165" s="6"/>
      <c r="Z165" s="224"/>
      <c r="AA165" s="7"/>
      <c r="AB165" s="7"/>
      <c r="AC165" s="8"/>
      <c r="AD165" s="10"/>
      <c r="AE165" s="189"/>
      <c r="AF165" s="105"/>
      <c r="AG165" s="176"/>
      <c r="AH165" s="176"/>
      <c r="AI165" s="176"/>
      <c r="AJ165" s="176"/>
      <c r="AK165" s="176"/>
      <c r="AL165" s="179"/>
      <c r="AW165" s="180"/>
      <c r="AX165" s="181"/>
      <c r="BI165" s="182"/>
    </row>
    <row r="166" spans="1:61" ht="12.75" hidden="1">
      <c r="A166" s="3"/>
      <c r="B166" s="4"/>
      <c r="C166" s="5"/>
      <c r="D166" s="17"/>
      <c r="E166" s="17"/>
      <c r="F166" s="17"/>
      <c r="G166" s="232"/>
      <c r="H166" s="223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2"/>
      <c r="U166" s="222"/>
      <c r="V166" s="221"/>
      <c r="W166" s="221"/>
      <c r="X166" s="221"/>
      <c r="Y166" s="6"/>
      <c r="Z166" s="224"/>
      <c r="AA166" s="7"/>
      <c r="AB166" s="7"/>
      <c r="AC166" s="8"/>
      <c r="AD166" s="10"/>
      <c r="AE166" s="189"/>
      <c r="AF166" s="105"/>
      <c r="AG166" s="176"/>
      <c r="AH166" s="176"/>
      <c r="AI166" s="176"/>
      <c r="AJ166" s="176"/>
      <c r="AK166" s="176"/>
      <c r="AL166" s="179"/>
      <c r="AW166" s="180"/>
      <c r="AX166" s="181"/>
      <c r="BI166" s="182"/>
    </row>
    <row r="167" spans="1:61" ht="12.75" hidden="1">
      <c r="A167" s="3"/>
      <c r="B167" s="4"/>
      <c r="C167" s="5"/>
      <c r="D167" s="17"/>
      <c r="E167" s="17"/>
      <c r="F167" s="17"/>
      <c r="G167" s="232"/>
      <c r="H167" s="223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2"/>
      <c r="U167" s="222"/>
      <c r="V167" s="221"/>
      <c r="W167" s="221"/>
      <c r="X167" s="221"/>
      <c r="Y167" s="6"/>
      <c r="Z167" s="224"/>
      <c r="AA167" s="7"/>
      <c r="AB167" s="7"/>
      <c r="AC167" s="8"/>
      <c r="AD167" s="10"/>
      <c r="AE167" s="189"/>
      <c r="AF167" s="105"/>
      <c r="AG167" s="176"/>
      <c r="AH167" s="176"/>
      <c r="AI167" s="176"/>
      <c r="AJ167" s="176"/>
      <c r="AK167" s="176"/>
      <c r="AL167" s="179"/>
      <c r="AW167" s="180"/>
      <c r="AX167" s="181"/>
      <c r="BI167" s="182"/>
    </row>
    <row r="168" spans="1:61" ht="12.75" hidden="1">
      <c r="A168" s="3"/>
      <c r="B168" s="4"/>
      <c r="C168" s="5"/>
      <c r="D168" s="17"/>
      <c r="E168" s="17"/>
      <c r="F168" s="17"/>
      <c r="G168" s="232"/>
      <c r="H168" s="223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2"/>
      <c r="U168" s="222"/>
      <c r="V168" s="221"/>
      <c r="W168" s="221"/>
      <c r="X168" s="221"/>
      <c r="Y168" s="6"/>
      <c r="Z168" s="224"/>
      <c r="AA168" s="7"/>
      <c r="AB168" s="7"/>
      <c r="AC168" s="8"/>
      <c r="AD168" s="10"/>
      <c r="AE168" s="189"/>
      <c r="AF168" s="105"/>
      <c r="AG168" s="176"/>
      <c r="AH168" s="176"/>
      <c r="AI168" s="176"/>
      <c r="AJ168" s="176"/>
      <c r="AK168" s="176"/>
      <c r="AL168" s="179"/>
      <c r="AW168" s="180"/>
      <c r="AX168" s="181"/>
      <c r="BI168" s="182"/>
    </row>
    <row r="169" spans="1:61" ht="12.75" hidden="1">
      <c r="A169" s="3"/>
      <c r="B169" s="4"/>
      <c r="C169" s="5"/>
      <c r="D169" s="17"/>
      <c r="E169" s="17"/>
      <c r="F169" s="17"/>
      <c r="G169" s="232"/>
      <c r="H169" s="223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2"/>
      <c r="U169" s="222"/>
      <c r="V169" s="221"/>
      <c r="W169" s="221"/>
      <c r="X169" s="221"/>
      <c r="Y169" s="6"/>
      <c r="Z169" s="224"/>
      <c r="AA169" s="7"/>
      <c r="AB169" s="7"/>
      <c r="AC169" s="8"/>
      <c r="AD169" s="10"/>
      <c r="AE169" s="189"/>
      <c r="AF169" s="105"/>
      <c r="AG169" s="176"/>
      <c r="AH169" s="176"/>
      <c r="AI169" s="176"/>
      <c r="AJ169" s="176"/>
      <c r="AK169" s="176"/>
      <c r="AL169" s="179"/>
      <c r="AW169" s="180"/>
      <c r="AX169" s="181"/>
      <c r="BI169" s="182"/>
    </row>
    <row r="170" spans="1:61" ht="12.75" hidden="1">
      <c r="A170" s="3"/>
      <c r="B170" s="4"/>
      <c r="C170" s="5"/>
      <c r="D170" s="17"/>
      <c r="E170" s="17"/>
      <c r="F170" s="17"/>
      <c r="G170" s="232"/>
      <c r="H170" s="223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2"/>
      <c r="U170" s="222"/>
      <c r="V170" s="221"/>
      <c r="W170" s="221"/>
      <c r="X170" s="221"/>
      <c r="Y170" s="6"/>
      <c r="Z170" s="224"/>
      <c r="AA170" s="7"/>
      <c r="AB170" s="7"/>
      <c r="AC170" s="8"/>
      <c r="AD170" s="10"/>
      <c r="AE170" s="189"/>
      <c r="AF170" s="105"/>
      <c r="AG170" s="176"/>
      <c r="AH170" s="176"/>
      <c r="AI170" s="176"/>
      <c r="AJ170" s="176"/>
      <c r="AK170" s="176"/>
      <c r="AL170" s="179"/>
      <c r="AW170" s="180"/>
      <c r="AX170" s="181"/>
      <c r="BI170" s="182"/>
    </row>
    <row r="171" spans="1:61" ht="12.75" hidden="1">
      <c r="A171" s="3"/>
      <c r="B171" s="4"/>
      <c r="C171" s="5"/>
      <c r="D171" s="17"/>
      <c r="E171" s="17"/>
      <c r="F171" s="17"/>
      <c r="G171" s="232"/>
      <c r="H171" s="223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2"/>
      <c r="U171" s="222"/>
      <c r="V171" s="221"/>
      <c r="W171" s="221"/>
      <c r="X171" s="221"/>
      <c r="Y171" s="6"/>
      <c r="Z171" s="224"/>
      <c r="AA171" s="7"/>
      <c r="AB171" s="7"/>
      <c r="AC171" s="8"/>
      <c r="AD171" s="10"/>
      <c r="AE171" s="189"/>
      <c r="AF171" s="105"/>
      <c r="AG171" s="176"/>
      <c r="AH171" s="176"/>
      <c r="AI171" s="176"/>
      <c r="AJ171" s="176"/>
      <c r="AK171" s="176"/>
      <c r="AL171" s="179"/>
      <c r="AW171" s="180"/>
      <c r="AX171" s="181"/>
      <c r="BI171" s="182"/>
    </row>
    <row r="172" spans="1:61" ht="12.75" hidden="1">
      <c r="A172" s="3"/>
      <c r="B172" s="4"/>
      <c r="C172" s="5"/>
      <c r="D172" s="17"/>
      <c r="E172" s="17"/>
      <c r="F172" s="17"/>
      <c r="G172" s="232"/>
      <c r="H172" s="223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2"/>
      <c r="U172" s="222"/>
      <c r="V172" s="221"/>
      <c r="W172" s="221"/>
      <c r="X172" s="221"/>
      <c r="Y172" s="6"/>
      <c r="Z172" s="224"/>
      <c r="AA172" s="7"/>
      <c r="AB172" s="7"/>
      <c r="AC172" s="8"/>
      <c r="AD172" s="10"/>
      <c r="AE172" s="189"/>
      <c r="AF172" s="105"/>
      <c r="AG172" s="176"/>
      <c r="AH172" s="176"/>
      <c r="AI172" s="176"/>
      <c r="AJ172" s="176"/>
      <c r="AK172" s="176"/>
      <c r="AL172" s="179"/>
      <c r="AW172" s="180"/>
      <c r="AX172" s="181"/>
      <c r="BI172" s="182"/>
    </row>
    <row r="173" spans="1:61" ht="12.75" hidden="1">
      <c r="A173" s="3"/>
      <c r="B173" s="4"/>
      <c r="C173" s="5"/>
      <c r="D173" s="17"/>
      <c r="E173" s="17"/>
      <c r="F173" s="17"/>
      <c r="G173" s="232"/>
      <c r="H173" s="223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2"/>
      <c r="U173" s="222"/>
      <c r="V173" s="221"/>
      <c r="W173" s="221"/>
      <c r="X173" s="221"/>
      <c r="Y173" s="6"/>
      <c r="Z173" s="224"/>
      <c r="AA173" s="7"/>
      <c r="AB173" s="7"/>
      <c r="AC173" s="8"/>
      <c r="AD173" s="10"/>
      <c r="AE173" s="189"/>
      <c r="AF173" s="105"/>
      <c r="AG173" s="176"/>
      <c r="AH173" s="176"/>
      <c r="AI173" s="176"/>
      <c r="AJ173" s="176"/>
      <c r="AK173" s="176"/>
      <c r="AL173" s="179"/>
      <c r="AW173" s="180"/>
      <c r="AX173" s="181"/>
      <c r="BI173" s="182"/>
    </row>
    <row r="174" spans="1:61" ht="12.75" hidden="1">
      <c r="A174" s="3"/>
      <c r="B174" s="4"/>
      <c r="C174" s="5"/>
      <c r="D174" s="17"/>
      <c r="E174" s="17"/>
      <c r="F174" s="17"/>
      <c r="G174" s="232"/>
      <c r="H174" s="223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2"/>
      <c r="U174" s="222"/>
      <c r="V174" s="221"/>
      <c r="W174" s="221"/>
      <c r="X174" s="221"/>
      <c r="Y174" s="6"/>
      <c r="Z174" s="224"/>
      <c r="AA174" s="7"/>
      <c r="AB174" s="7"/>
      <c r="AC174" s="8"/>
      <c r="AD174" s="10"/>
      <c r="AE174" s="189"/>
      <c r="AF174" s="105"/>
      <c r="AG174" s="176"/>
      <c r="AH174" s="176"/>
      <c r="AI174" s="176"/>
      <c r="AJ174" s="176"/>
      <c r="AK174" s="176"/>
      <c r="AL174" s="179"/>
      <c r="AW174" s="180"/>
      <c r="AX174" s="181"/>
      <c r="BI174" s="182"/>
    </row>
    <row r="175" spans="1:61" ht="12.75" hidden="1">
      <c r="A175" s="3"/>
      <c r="B175" s="4"/>
      <c r="C175" s="5"/>
      <c r="D175" s="17"/>
      <c r="E175" s="17"/>
      <c r="F175" s="17"/>
      <c r="G175" s="232"/>
      <c r="H175" s="223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2"/>
      <c r="U175" s="222"/>
      <c r="V175" s="221"/>
      <c r="W175" s="221"/>
      <c r="X175" s="221"/>
      <c r="Y175" s="6"/>
      <c r="Z175" s="224"/>
      <c r="AA175" s="7"/>
      <c r="AB175" s="7"/>
      <c r="AC175" s="8"/>
      <c r="AD175" s="10"/>
      <c r="AE175" s="189"/>
      <c r="AF175" s="105"/>
      <c r="AG175" s="176"/>
      <c r="AH175" s="176"/>
      <c r="AI175" s="176"/>
      <c r="AJ175" s="176"/>
      <c r="AK175" s="176"/>
      <c r="AL175" s="179"/>
      <c r="AW175" s="180"/>
      <c r="AX175" s="181"/>
      <c r="BI175" s="182"/>
    </row>
    <row r="176" spans="1:61" ht="12.75" hidden="1">
      <c r="A176" s="3"/>
      <c r="B176" s="4"/>
      <c r="C176" s="5"/>
      <c r="D176" s="17"/>
      <c r="E176" s="17"/>
      <c r="F176" s="17"/>
      <c r="G176" s="232"/>
      <c r="H176" s="223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2"/>
      <c r="U176" s="222"/>
      <c r="V176" s="221"/>
      <c r="W176" s="221"/>
      <c r="X176" s="221"/>
      <c r="Y176" s="6"/>
      <c r="Z176" s="224"/>
      <c r="AA176" s="7"/>
      <c r="AB176" s="7"/>
      <c r="AC176" s="8"/>
      <c r="AD176" s="10"/>
      <c r="AE176" s="189"/>
      <c r="AF176" s="105"/>
      <c r="AG176" s="176"/>
      <c r="AH176" s="176"/>
      <c r="AI176" s="176"/>
      <c r="AJ176" s="176"/>
      <c r="AK176" s="176"/>
      <c r="AL176" s="179"/>
      <c r="AW176" s="180"/>
      <c r="AX176" s="181"/>
      <c r="BI176" s="182"/>
    </row>
    <row r="177" spans="1:61" ht="12.75" hidden="1">
      <c r="A177" s="3"/>
      <c r="B177" s="4"/>
      <c r="C177" s="5"/>
      <c r="D177" s="17"/>
      <c r="E177" s="17"/>
      <c r="F177" s="17"/>
      <c r="G177" s="232"/>
      <c r="H177" s="223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2"/>
      <c r="U177" s="222"/>
      <c r="V177" s="221"/>
      <c r="W177" s="221"/>
      <c r="X177" s="221"/>
      <c r="Y177" s="6"/>
      <c r="Z177" s="224"/>
      <c r="AA177" s="7"/>
      <c r="AB177" s="7"/>
      <c r="AC177" s="8"/>
      <c r="AD177" s="10"/>
      <c r="AE177" s="189"/>
      <c r="AF177" s="105"/>
      <c r="AG177" s="176"/>
      <c r="AH177" s="176"/>
      <c r="AI177" s="176"/>
      <c r="AJ177" s="176"/>
      <c r="AK177" s="176"/>
      <c r="AL177" s="179"/>
      <c r="AW177" s="180"/>
      <c r="AX177" s="181"/>
      <c r="BI177" s="182"/>
    </row>
    <row r="178" spans="1:61" ht="12.75" hidden="1">
      <c r="A178" s="3"/>
      <c r="B178" s="4"/>
      <c r="C178" s="5"/>
      <c r="D178" s="17"/>
      <c r="E178" s="17"/>
      <c r="F178" s="17"/>
      <c r="G178" s="232"/>
      <c r="H178" s="223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2"/>
      <c r="U178" s="222"/>
      <c r="V178" s="221"/>
      <c r="W178" s="221"/>
      <c r="X178" s="221"/>
      <c r="Y178" s="6"/>
      <c r="Z178" s="224"/>
      <c r="AA178" s="7"/>
      <c r="AB178" s="7"/>
      <c r="AC178" s="8"/>
      <c r="AD178" s="10"/>
      <c r="AE178" s="189"/>
      <c r="AF178" s="105"/>
      <c r="AG178" s="176"/>
      <c r="AH178" s="176"/>
      <c r="AI178" s="176"/>
      <c r="AJ178" s="176"/>
      <c r="AK178" s="176"/>
      <c r="AL178" s="179"/>
      <c r="AW178" s="180"/>
      <c r="AX178" s="181"/>
      <c r="BI178" s="182"/>
    </row>
    <row r="179" spans="1:61" ht="12.75" hidden="1">
      <c r="A179" s="3"/>
      <c r="B179" s="4"/>
      <c r="C179" s="5"/>
      <c r="D179" s="17"/>
      <c r="E179" s="17"/>
      <c r="F179" s="17"/>
      <c r="G179" s="232"/>
      <c r="H179" s="223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2"/>
      <c r="U179" s="222"/>
      <c r="V179" s="221"/>
      <c r="W179" s="221"/>
      <c r="X179" s="221"/>
      <c r="Y179" s="6"/>
      <c r="Z179" s="224"/>
      <c r="AA179" s="7"/>
      <c r="AB179" s="7"/>
      <c r="AC179" s="8"/>
      <c r="AD179" s="10"/>
      <c r="AE179" s="189"/>
      <c r="AF179" s="105"/>
      <c r="AG179" s="176"/>
      <c r="AH179" s="176"/>
      <c r="AI179" s="176"/>
      <c r="AJ179" s="176"/>
      <c r="AK179" s="176"/>
      <c r="AL179" s="179"/>
      <c r="AW179" s="180"/>
      <c r="AX179" s="181"/>
      <c r="BI179" s="182"/>
    </row>
    <row r="180" spans="1:61" ht="12.75" hidden="1">
      <c r="A180" s="3"/>
      <c r="B180" s="4"/>
      <c r="C180" s="5"/>
      <c r="D180" s="17"/>
      <c r="E180" s="17"/>
      <c r="F180" s="17"/>
      <c r="G180" s="232"/>
      <c r="H180" s="223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2"/>
      <c r="U180" s="222"/>
      <c r="V180" s="221"/>
      <c r="W180" s="221"/>
      <c r="X180" s="221"/>
      <c r="Y180" s="6"/>
      <c r="Z180" s="224"/>
      <c r="AA180" s="7"/>
      <c r="AB180" s="7"/>
      <c r="AC180" s="8"/>
      <c r="AD180" s="10"/>
      <c r="AE180" s="189"/>
      <c r="AF180" s="105"/>
      <c r="AG180" s="176"/>
      <c r="AH180" s="176"/>
      <c r="AI180" s="176"/>
      <c r="AJ180" s="176"/>
      <c r="AK180" s="176"/>
      <c r="AL180" s="179"/>
      <c r="AW180" s="180"/>
      <c r="AX180" s="181"/>
      <c r="BI180" s="182"/>
    </row>
    <row r="181" spans="1:61" ht="12.75" hidden="1">
      <c r="A181" s="3"/>
      <c r="B181" s="4"/>
      <c r="C181" s="5"/>
      <c r="D181" s="17"/>
      <c r="E181" s="17"/>
      <c r="F181" s="17"/>
      <c r="G181" s="232"/>
      <c r="H181" s="223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2"/>
      <c r="U181" s="222"/>
      <c r="V181" s="221"/>
      <c r="W181" s="221"/>
      <c r="X181" s="221"/>
      <c r="Y181" s="6"/>
      <c r="Z181" s="224"/>
      <c r="AA181" s="7"/>
      <c r="AB181" s="7"/>
      <c r="AC181" s="8"/>
      <c r="AD181" s="10"/>
      <c r="AE181" s="189"/>
      <c r="AF181" s="105"/>
      <c r="AG181" s="176"/>
      <c r="AH181" s="176"/>
      <c r="AI181" s="176"/>
      <c r="AJ181" s="176"/>
      <c r="AK181" s="176"/>
      <c r="AL181" s="179"/>
      <c r="AW181" s="180"/>
      <c r="AX181" s="181"/>
      <c r="BI181" s="182"/>
    </row>
    <row r="182" spans="1:61" ht="12.75" hidden="1">
      <c r="A182" s="3"/>
      <c r="B182" s="4"/>
      <c r="C182" s="5"/>
      <c r="D182" s="17"/>
      <c r="E182" s="17"/>
      <c r="F182" s="17"/>
      <c r="G182" s="232"/>
      <c r="H182" s="223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2"/>
      <c r="U182" s="222"/>
      <c r="V182" s="221"/>
      <c r="W182" s="221"/>
      <c r="X182" s="221"/>
      <c r="Y182" s="6"/>
      <c r="Z182" s="224"/>
      <c r="AA182" s="7"/>
      <c r="AB182" s="7"/>
      <c r="AC182" s="8"/>
      <c r="AD182" s="10"/>
      <c r="AE182" s="189"/>
      <c r="AF182" s="105"/>
      <c r="AG182" s="176"/>
      <c r="AH182" s="176"/>
      <c r="AI182" s="176"/>
      <c r="AJ182" s="176"/>
      <c r="AK182" s="176"/>
      <c r="AL182" s="179"/>
      <c r="AW182" s="180"/>
      <c r="AX182" s="181"/>
      <c r="BI182" s="182"/>
    </row>
    <row r="183" spans="1:61" ht="12.75" hidden="1">
      <c r="A183" s="3"/>
      <c r="B183" s="4"/>
      <c r="C183" s="5"/>
      <c r="D183" s="17"/>
      <c r="E183" s="17"/>
      <c r="F183" s="17"/>
      <c r="G183" s="232"/>
      <c r="H183" s="223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2"/>
      <c r="U183" s="222"/>
      <c r="V183" s="221"/>
      <c r="W183" s="221"/>
      <c r="X183" s="221"/>
      <c r="Y183" s="6"/>
      <c r="Z183" s="224"/>
      <c r="AA183" s="7"/>
      <c r="AB183" s="7"/>
      <c r="AC183" s="8"/>
      <c r="AD183" s="10"/>
      <c r="AE183" s="189"/>
      <c r="AF183" s="105"/>
      <c r="AG183" s="176"/>
      <c r="AH183" s="176"/>
      <c r="AI183" s="176"/>
      <c r="AJ183" s="176"/>
      <c r="AK183" s="176"/>
      <c r="AL183" s="179"/>
      <c r="AW183" s="180"/>
      <c r="AX183" s="181"/>
      <c r="BI183" s="182"/>
    </row>
    <row r="184" spans="1:61" ht="12.75" hidden="1">
      <c r="A184" s="3"/>
      <c r="B184" s="4"/>
      <c r="C184" s="5"/>
      <c r="D184" s="17"/>
      <c r="E184" s="17"/>
      <c r="F184" s="17"/>
      <c r="G184" s="232"/>
      <c r="H184" s="223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2"/>
      <c r="U184" s="222"/>
      <c r="V184" s="221"/>
      <c r="W184" s="221"/>
      <c r="X184" s="221"/>
      <c r="Y184" s="6"/>
      <c r="Z184" s="224"/>
      <c r="AA184" s="7"/>
      <c r="AB184" s="7"/>
      <c r="AC184" s="8"/>
      <c r="AD184" s="10"/>
      <c r="AE184" s="189"/>
      <c r="AF184" s="105"/>
      <c r="AG184" s="176"/>
      <c r="AH184" s="176"/>
      <c r="AI184" s="176"/>
      <c r="AJ184" s="176"/>
      <c r="AK184" s="176"/>
      <c r="AL184" s="179"/>
      <c r="AW184" s="180"/>
      <c r="AX184" s="181"/>
      <c r="BI184" s="182"/>
    </row>
    <row r="185" spans="1:61" ht="12.75" hidden="1">
      <c r="A185" s="3"/>
      <c r="B185" s="4"/>
      <c r="C185" s="5"/>
      <c r="D185" s="17"/>
      <c r="E185" s="17"/>
      <c r="F185" s="17"/>
      <c r="G185" s="232"/>
      <c r="H185" s="223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2"/>
      <c r="U185" s="222"/>
      <c r="V185" s="221"/>
      <c r="W185" s="221"/>
      <c r="X185" s="221"/>
      <c r="Y185" s="6"/>
      <c r="Z185" s="224"/>
      <c r="AA185" s="7"/>
      <c r="AB185" s="7"/>
      <c r="AC185" s="8"/>
      <c r="AD185" s="10"/>
      <c r="AE185" s="189"/>
      <c r="AF185" s="105"/>
      <c r="AG185" s="176"/>
      <c r="AH185" s="176"/>
      <c r="AI185" s="176"/>
      <c r="AJ185" s="176"/>
      <c r="AK185" s="176"/>
      <c r="AL185" s="179"/>
      <c r="AW185" s="180"/>
      <c r="AX185" s="181"/>
      <c r="BI185" s="182"/>
    </row>
    <row r="186" spans="1:61" ht="12.75" hidden="1">
      <c r="A186" s="3"/>
      <c r="B186" s="4"/>
      <c r="C186" s="5"/>
      <c r="D186" s="17"/>
      <c r="E186" s="17"/>
      <c r="F186" s="17"/>
      <c r="G186" s="232"/>
      <c r="H186" s="223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2"/>
      <c r="U186" s="222"/>
      <c r="V186" s="221"/>
      <c r="W186" s="221"/>
      <c r="X186" s="221"/>
      <c r="Y186" s="6"/>
      <c r="Z186" s="224"/>
      <c r="AA186" s="7"/>
      <c r="AB186" s="7"/>
      <c r="AC186" s="8"/>
      <c r="AD186" s="10"/>
      <c r="AE186" s="189"/>
      <c r="AF186" s="105"/>
      <c r="AG186" s="176"/>
      <c r="AH186" s="176"/>
      <c r="AI186" s="176"/>
      <c r="AJ186" s="176"/>
      <c r="AK186" s="176"/>
      <c r="AL186" s="179"/>
      <c r="AW186" s="180"/>
      <c r="AX186" s="181"/>
      <c r="BI186" s="182"/>
    </row>
    <row r="187" spans="1:61" ht="12.75" hidden="1">
      <c r="A187" s="3"/>
      <c r="B187" s="4"/>
      <c r="C187" s="5"/>
      <c r="D187" s="17"/>
      <c r="E187" s="17"/>
      <c r="F187" s="17"/>
      <c r="G187" s="232"/>
      <c r="H187" s="223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2"/>
      <c r="U187" s="222"/>
      <c r="V187" s="221"/>
      <c r="W187" s="221"/>
      <c r="X187" s="221"/>
      <c r="Y187" s="6"/>
      <c r="Z187" s="224"/>
      <c r="AA187" s="7"/>
      <c r="AB187" s="7"/>
      <c r="AC187" s="8"/>
      <c r="AD187" s="10"/>
      <c r="AE187" s="189"/>
      <c r="AF187" s="105"/>
      <c r="AG187" s="176"/>
      <c r="AH187" s="176"/>
      <c r="AI187" s="176"/>
      <c r="AJ187" s="176"/>
      <c r="AK187" s="176"/>
      <c r="AL187" s="179"/>
      <c r="AW187" s="180"/>
      <c r="AX187" s="181"/>
      <c r="BI187" s="182"/>
    </row>
    <row r="188" spans="1:61" ht="12.75" hidden="1">
      <c r="A188" s="3"/>
      <c r="B188" s="4"/>
      <c r="C188" s="5"/>
      <c r="D188" s="17"/>
      <c r="E188" s="17"/>
      <c r="F188" s="17"/>
      <c r="G188" s="232"/>
      <c r="H188" s="223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2"/>
      <c r="U188" s="222"/>
      <c r="V188" s="221"/>
      <c r="W188" s="221"/>
      <c r="X188" s="221"/>
      <c r="Y188" s="6"/>
      <c r="Z188" s="224"/>
      <c r="AA188" s="7"/>
      <c r="AB188" s="7"/>
      <c r="AC188" s="8"/>
      <c r="AD188" s="10"/>
      <c r="AE188" s="189"/>
      <c r="AF188" s="105"/>
      <c r="AG188" s="176"/>
      <c r="AH188" s="176"/>
      <c r="AI188" s="176"/>
      <c r="AJ188" s="176"/>
      <c r="AK188" s="176"/>
      <c r="AL188" s="179"/>
      <c r="AW188" s="180"/>
      <c r="AX188" s="181"/>
      <c r="BI188" s="182"/>
    </row>
    <row r="189" spans="1:61" ht="12.75" hidden="1">
      <c r="A189" s="3"/>
      <c r="B189" s="4"/>
      <c r="C189" s="5"/>
      <c r="D189" s="17"/>
      <c r="E189" s="17"/>
      <c r="F189" s="17"/>
      <c r="G189" s="232"/>
      <c r="H189" s="223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2"/>
      <c r="U189" s="222"/>
      <c r="V189" s="221"/>
      <c r="W189" s="221"/>
      <c r="X189" s="221"/>
      <c r="Y189" s="6"/>
      <c r="Z189" s="224"/>
      <c r="AA189" s="7"/>
      <c r="AB189" s="7"/>
      <c r="AC189" s="8"/>
      <c r="AD189" s="10"/>
      <c r="AE189" s="189"/>
      <c r="AF189" s="105"/>
      <c r="AG189" s="176"/>
      <c r="AH189" s="176"/>
      <c r="AI189" s="176"/>
      <c r="AJ189" s="176"/>
      <c r="AK189" s="176"/>
      <c r="AL189" s="179"/>
      <c r="AW189" s="180"/>
      <c r="AX189" s="181"/>
      <c r="BI189" s="182"/>
    </row>
    <row r="190" spans="1:61" ht="12.75" hidden="1">
      <c r="A190" s="3"/>
      <c r="B190" s="4"/>
      <c r="C190" s="5"/>
      <c r="D190" s="17"/>
      <c r="E190" s="17"/>
      <c r="F190" s="17"/>
      <c r="G190" s="232"/>
      <c r="H190" s="223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2"/>
      <c r="U190" s="222"/>
      <c r="V190" s="221"/>
      <c r="W190" s="221"/>
      <c r="X190" s="221"/>
      <c r="Y190" s="6"/>
      <c r="Z190" s="224"/>
      <c r="AA190" s="7"/>
      <c r="AB190" s="7"/>
      <c r="AC190" s="8"/>
      <c r="AD190" s="10"/>
      <c r="AE190" s="189"/>
      <c r="AF190" s="105"/>
      <c r="AG190" s="176"/>
      <c r="AH190" s="176"/>
      <c r="AI190" s="176"/>
      <c r="AJ190" s="176"/>
      <c r="AK190" s="176"/>
      <c r="AL190" s="179"/>
      <c r="AW190" s="180"/>
      <c r="AX190" s="181"/>
      <c r="BI190" s="182"/>
    </row>
    <row r="191" spans="1:61" ht="12.75" hidden="1">
      <c r="A191" s="3"/>
      <c r="B191" s="4"/>
      <c r="C191" s="5"/>
      <c r="D191" s="17"/>
      <c r="E191" s="17"/>
      <c r="F191" s="17"/>
      <c r="G191" s="232"/>
      <c r="H191" s="223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2"/>
      <c r="U191" s="222"/>
      <c r="V191" s="221"/>
      <c r="W191" s="221"/>
      <c r="X191" s="221"/>
      <c r="Y191" s="6"/>
      <c r="Z191" s="224"/>
      <c r="AA191" s="7"/>
      <c r="AB191" s="7"/>
      <c r="AC191" s="8"/>
      <c r="AD191" s="10"/>
      <c r="AE191" s="189"/>
      <c r="AF191" s="105"/>
      <c r="AG191" s="176"/>
      <c r="AH191" s="176"/>
      <c r="AI191" s="176"/>
      <c r="AJ191" s="176"/>
      <c r="AK191" s="176"/>
      <c r="AL191" s="179"/>
      <c r="AW191" s="180"/>
      <c r="AX191" s="181"/>
      <c r="BI191" s="182"/>
    </row>
    <row r="192" spans="1:61" ht="12.75" hidden="1">
      <c r="A192" s="3"/>
      <c r="B192" s="4"/>
      <c r="C192" s="5"/>
      <c r="D192" s="17"/>
      <c r="E192" s="17"/>
      <c r="F192" s="17"/>
      <c r="G192" s="232"/>
      <c r="H192" s="223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2"/>
      <c r="U192" s="222"/>
      <c r="V192" s="221"/>
      <c r="W192" s="221"/>
      <c r="X192" s="221"/>
      <c r="Y192" s="6"/>
      <c r="Z192" s="224"/>
      <c r="AA192" s="7"/>
      <c r="AB192" s="7"/>
      <c r="AC192" s="8"/>
      <c r="AD192" s="10"/>
      <c r="AE192" s="189"/>
      <c r="AF192" s="105"/>
      <c r="AG192" s="176"/>
      <c r="AH192" s="176"/>
      <c r="AI192" s="176"/>
      <c r="AJ192" s="176"/>
      <c r="AK192" s="176"/>
      <c r="AL192" s="179"/>
      <c r="AW192" s="180"/>
      <c r="AX192" s="181"/>
      <c r="BI192" s="182"/>
    </row>
    <row r="193" spans="1:61" ht="12.75" hidden="1">
      <c r="A193" s="3"/>
      <c r="B193" s="4"/>
      <c r="C193" s="5"/>
      <c r="D193" s="17"/>
      <c r="E193" s="17"/>
      <c r="F193" s="17"/>
      <c r="G193" s="232"/>
      <c r="H193" s="223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2"/>
      <c r="U193" s="222"/>
      <c r="V193" s="221"/>
      <c r="W193" s="221"/>
      <c r="X193" s="221"/>
      <c r="Y193" s="6"/>
      <c r="Z193" s="224"/>
      <c r="AA193" s="7"/>
      <c r="AB193" s="7"/>
      <c r="AC193" s="8"/>
      <c r="AD193" s="10"/>
      <c r="AE193" s="189"/>
      <c r="AF193" s="105"/>
      <c r="AG193" s="176"/>
      <c r="AH193" s="176"/>
      <c r="AI193" s="176"/>
      <c r="AJ193" s="176"/>
      <c r="AK193" s="176"/>
      <c r="AL193" s="179"/>
      <c r="AW193" s="180"/>
      <c r="AX193" s="181"/>
      <c r="BI193" s="182"/>
    </row>
    <row r="194" spans="1:61" ht="12.75" hidden="1">
      <c r="A194" s="3"/>
      <c r="B194" s="4"/>
      <c r="C194" s="5"/>
      <c r="D194" s="17"/>
      <c r="E194" s="17"/>
      <c r="F194" s="17"/>
      <c r="G194" s="232"/>
      <c r="H194" s="223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2"/>
      <c r="U194" s="222"/>
      <c r="V194" s="221"/>
      <c r="W194" s="221"/>
      <c r="X194" s="221"/>
      <c r="Y194" s="6"/>
      <c r="Z194" s="224"/>
      <c r="AA194" s="7"/>
      <c r="AB194" s="7"/>
      <c r="AC194" s="8"/>
      <c r="AD194" s="10"/>
      <c r="AE194" s="189"/>
      <c r="AF194" s="105"/>
      <c r="AG194" s="176"/>
      <c r="AH194" s="176"/>
      <c r="AI194" s="176"/>
      <c r="AJ194" s="176"/>
      <c r="AK194" s="176"/>
      <c r="AL194" s="179"/>
      <c r="AW194" s="180"/>
      <c r="AX194" s="181"/>
      <c r="BI194" s="182"/>
    </row>
    <row r="195" spans="1:61" ht="12.75" hidden="1">
      <c r="A195" s="3"/>
      <c r="B195" s="4"/>
      <c r="C195" s="5"/>
      <c r="D195" s="17"/>
      <c r="E195" s="17"/>
      <c r="F195" s="17"/>
      <c r="G195" s="232"/>
      <c r="H195" s="223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2"/>
      <c r="U195" s="222"/>
      <c r="V195" s="221"/>
      <c r="W195" s="221"/>
      <c r="X195" s="221"/>
      <c r="Y195" s="6"/>
      <c r="Z195" s="224"/>
      <c r="AA195" s="7"/>
      <c r="AB195" s="7"/>
      <c r="AC195" s="8"/>
      <c r="AD195" s="10"/>
      <c r="AE195" s="189"/>
      <c r="AF195" s="105"/>
      <c r="AG195" s="176"/>
      <c r="AH195" s="176"/>
      <c r="AI195" s="176"/>
      <c r="AJ195" s="176"/>
      <c r="AK195" s="176"/>
      <c r="AL195" s="179"/>
      <c r="AW195" s="180"/>
      <c r="AX195" s="181"/>
      <c r="BI195" s="182"/>
    </row>
    <row r="196" spans="1:61" ht="12.75" hidden="1">
      <c r="A196" s="3"/>
      <c r="B196" s="4"/>
      <c r="C196" s="5"/>
      <c r="D196" s="17"/>
      <c r="E196" s="17"/>
      <c r="F196" s="17"/>
      <c r="G196" s="232"/>
      <c r="H196" s="223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2"/>
      <c r="U196" s="222"/>
      <c r="V196" s="221"/>
      <c r="W196" s="221"/>
      <c r="X196" s="221"/>
      <c r="Y196" s="6"/>
      <c r="Z196" s="224"/>
      <c r="AA196" s="7"/>
      <c r="AB196" s="7"/>
      <c r="AC196" s="8"/>
      <c r="AD196" s="10"/>
      <c r="AE196" s="189"/>
      <c r="AF196" s="105"/>
      <c r="AG196" s="176"/>
      <c r="AH196" s="176"/>
      <c r="AI196" s="176"/>
      <c r="AJ196" s="176"/>
      <c r="AK196" s="176"/>
      <c r="AL196" s="179"/>
      <c r="AW196" s="180"/>
      <c r="AX196" s="181"/>
      <c r="BI196" s="182"/>
    </row>
    <row r="197" spans="1:61" ht="12.75" hidden="1">
      <c r="A197" s="3"/>
      <c r="B197" s="4"/>
      <c r="C197" s="5"/>
      <c r="D197" s="17"/>
      <c r="E197" s="17"/>
      <c r="F197" s="17"/>
      <c r="G197" s="232"/>
      <c r="H197" s="223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2"/>
      <c r="U197" s="222"/>
      <c r="V197" s="221"/>
      <c r="W197" s="221"/>
      <c r="X197" s="221"/>
      <c r="Y197" s="6"/>
      <c r="Z197" s="224"/>
      <c r="AA197" s="7"/>
      <c r="AB197" s="7"/>
      <c r="AC197" s="8"/>
      <c r="AD197" s="10"/>
      <c r="AE197" s="189"/>
      <c r="AF197" s="105"/>
      <c r="AG197" s="176"/>
      <c r="AH197" s="176"/>
      <c r="AI197" s="176"/>
      <c r="AJ197" s="176"/>
      <c r="AK197" s="176"/>
      <c r="AL197" s="179"/>
      <c r="AW197" s="180"/>
      <c r="AX197" s="181"/>
      <c r="BI197" s="182"/>
    </row>
    <row r="198" spans="1:61" ht="12.75" hidden="1">
      <c r="A198" s="3"/>
      <c r="B198" s="4"/>
      <c r="C198" s="5"/>
      <c r="D198" s="17"/>
      <c r="E198" s="17"/>
      <c r="F198" s="17"/>
      <c r="G198" s="232"/>
      <c r="H198" s="223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2"/>
      <c r="U198" s="222"/>
      <c r="V198" s="221"/>
      <c r="W198" s="221"/>
      <c r="X198" s="221"/>
      <c r="Y198" s="6"/>
      <c r="Z198" s="224"/>
      <c r="AA198" s="7"/>
      <c r="AB198" s="7"/>
      <c r="AC198" s="8"/>
      <c r="AD198" s="10"/>
      <c r="AE198" s="189"/>
      <c r="AF198" s="105"/>
      <c r="AG198" s="176"/>
      <c r="AH198" s="176"/>
      <c r="AI198" s="176"/>
      <c r="AJ198" s="176"/>
      <c r="AK198" s="176"/>
      <c r="AL198" s="179"/>
      <c r="AW198" s="180"/>
      <c r="AX198" s="181"/>
      <c r="BI198" s="182"/>
    </row>
    <row r="199" spans="1:61" ht="12.75" hidden="1">
      <c r="A199" s="3"/>
      <c r="B199" s="4"/>
      <c r="C199" s="5"/>
      <c r="D199" s="17"/>
      <c r="E199" s="17"/>
      <c r="F199" s="17"/>
      <c r="G199" s="232"/>
      <c r="H199" s="223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2"/>
      <c r="U199" s="222"/>
      <c r="V199" s="221"/>
      <c r="W199" s="221"/>
      <c r="X199" s="221"/>
      <c r="Y199" s="6"/>
      <c r="Z199" s="224"/>
      <c r="AA199" s="7"/>
      <c r="AB199" s="7"/>
      <c r="AC199" s="8"/>
      <c r="AD199" s="10"/>
      <c r="AE199" s="189"/>
      <c r="AF199" s="105"/>
      <c r="AG199" s="176"/>
      <c r="AH199" s="176"/>
      <c r="AI199" s="176"/>
      <c r="AJ199" s="176"/>
      <c r="AK199" s="176"/>
      <c r="AL199" s="179"/>
      <c r="AW199" s="180"/>
      <c r="AX199" s="181"/>
      <c r="BI199" s="182"/>
    </row>
    <row r="200" spans="1:61" ht="12.75" hidden="1">
      <c r="A200" s="3"/>
      <c r="B200" s="4"/>
      <c r="C200" s="5"/>
      <c r="D200" s="17"/>
      <c r="E200" s="17"/>
      <c r="F200" s="17"/>
      <c r="G200" s="232"/>
      <c r="H200" s="223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2"/>
      <c r="U200" s="222"/>
      <c r="V200" s="221"/>
      <c r="W200" s="221"/>
      <c r="X200" s="221"/>
      <c r="Y200" s="6"/>
      <c r="Z200" s="224"/>
      <c r="AA200" s="7"/>
      <c r="AB200" s="7"/>
      <c r="AC200" s="8"/>
      <c r="AD200" s="10"/>
      <c r="AE200" s="189"/>
      <c r="AF200" s="105"/>
      <c r="AG200" s="176"/>
      <c r="AH200" s="176"/>
      <c r="AI200" s="176"/>
      <c r="AJ200" s="176"/>
      <c r="AK200" s="176"/>
      <c r="AL200" s="179"/>
      <c r="AW200" s="180"/>
      <c r="AX200" s="181"/>
      <c r="BI200" s="182"/>
    </row>
    <row r="201" spans="1:61" ht="12.75" hidden="1">
      <c r="A201" s="3"/>
      <c r="B201" s="4"/>
      <c r="C201" s="5"/>
      <c r="D201" s="17"/>
      <c r="E201" s="17"/>
      <c r="F201" s="17"/>
      <c r="G201" s="232"/>
      <c r="H201" s="223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2"/>
      <c r="U201" s="222"/>
      <c r="V201" s="221"/>
      <c r="W201" s="221"/>
      <c r="X201" s="221"/>
      <c r="Y201" s="6"/>
      <c r="Z201" s="224"/>
      <c r="AA201" s="7"/>
      <c r="AB201" s="7"/>
      <c r="AC201" s="8"/>
      <c r="AD201" s="10"/>
      <c r="AE201" s="189"/>
      <c r="AF201" s="105"/>
      <c r="AG201" s="176"/>
      <c r="AH201" s="176"/>
      <c r="AI201" s="176"/>
      <c r="AJ201" s="176"/>
      <c r="AK201" s="176"/>
      <c r="AL201" s="179"/>
      <c r="AW201" s="180"/>
      <c r="AX201" s="181"/>
      <c r="BI201" s="182"/>
    </row>
    <row r="202" spans="1:61" ht="12.75" hidden="1">
      <c r="A202" s="3"/>
      <c r="B202" s="4"/>
      <c r="C202" s="5"/>
      <c r="D202" s="17"/>
      <c r="E202" s="17"/>
      <c r="F202" s="17"/>
      <c r="G202" s="232"/>
      <c r="H202" s="223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2"/>
      <c r="U202" s="222"/>
      <c r="V202" s="221"/>
      <c r="W202" s="221"/>
      <c r="X202" s="221"/>
      <c r="Y202" s="6"/>
      <c r="Z202" s="224"/>
      <c r="AA202" s="7"/>
      <c r="AB202" s="7"/>
      <c r="AC202" s="8"/>
      <c r="AD202" s="10"/>
      <c r="AE202" s="189"/>
      <c r="AF202" s="105"/>
      <c r="AG202" s="176"/>
      <c r="AH202" s="176"/>
      <c r="AI202" s="176"/>
      <c r="AJ202" s="176"/>
      <c r="AK202" s="176"/>
      <c r="AL202" s="179"/>
      <c r="AW202" s="180"/>
      <c r="AX202" s="181"/>
      <c r="BI202" s="182"/>
    </row>
    <row r="203" spans="1:61" ht="12.75" hidden="1">
      <c r="A203" s="3"/>
      <c r="B203" s="4"/>
      <c r="C203" s="5"/>
      <c r="D203" s="17"/>
      <c r="E203" s="17"/>
      <c r="F203" s="17"/>
      <c r="G203" s="232"/>
      <c r="H203" s="223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2"/>
      <c r="U203" s="222"/>
      <c r="V203" s="221"/>
      <c r="W203" s="221"/>
      <c r="X203" s="221"/>
      <c r="Y203" s="6"/>
      <c r="Z203" s="224"/>
      <c r="AA203" s="7"/>
      <c r="AB203" s="7"/>
      <c r="AC203" s="8"/>
      <c r="AD203" s="10"/>
      <c r="AE203" s="189"/>
      <c r="AF203" s="105"/>
      <c r="AG203" s="176"/>
      <c r="AH203" s="176"/>
      <c r="AI203" s="176"/>
      <c r="AJ203" s="176"/>
      <c r="AK203" s="176"/>
      <c r="AL203" s="179"/>
      <c r="AW203" s="180"/>
      <c r="AX203" s="181"/>
      <c r="BI203" s="182"/>
    </row>
    <row r="204" spans="1:61" ht="12.75" hidden="1">
      <c r="A204" s="3"/>
      <c r="B204" s="4"/>
      <c r="C204" s="5"/>
      <c r="D204" s="17"/>
      <c r="E204" s="17"/>
      <c r="F204" s="17"/>
      <c r="G204" s="232"/>
      <c r="H204" s="223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2"/>
      <c r="U204" s="222"/>
      <c r="V204" s="221"/>
      <c r="W204" s="221"/>
      <c r="X204" s="221"/>
      <c r="Y204" s="6"/>
      <c r="Z204" s="224"/>
      <c r="AA204" s="7"/>
      <c r="AB204" s="7"/>
      <c r="AC204" s="8"/>
      <c r="AD204" s="10"/>
      <c r="AE204" s="189"/>
      <c r="AF204" s="105"/>
      <c r="AG204" s="176"/>
      <c r="AH204" s="176"/>
      <c r="AI204" s="176"/>
      <c r="AJ204" s="176"/>
      <c r="AK204" s="176"/>
      <c r="AL204" s="179"/>
      <c r="AW204" s="180"/>
      <c r="AX204" s="181"/>
      <c r="BI204" s="182"/>
    </row>
    <row r="205" spans="1:61" ht="12.75" hidden="1">
      <c r="A205" s="3"/>
      <c r="B205" s="4"/>
      <c r="C205" s="5"/>
      <c r="D205" s="17"/>
      <c r="E205" s="17"/>
      <c r="F205" s="17"/>
      <c r="G205" s="232"/>
      <c r="H205" s="223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2"/>
      <c r="U205" s="222"/>
      <c r="V205" s="221"/>
      <c r="W205" s="221"/>
      <c r="X205" s="221"/>
      <c r="Y205" s="6"/>
      <c r="Z205" s="224"/>
      <c r="AA205" s="7"/>
      <c r="AB205" s="7"/>
      <c r="AC205" s="8"/>
      <c r="AD205" s="10"/>
      <c r="AE205" s="189"/>
      <c r="AF205" s="105"/>
      <c r="AG205" s="176"/>
      <c r="AH205" s="176"/>
      <c r="AI205" s="176"/>
      <c r="AJ205" s="176"/>
      <c r="AK205" s="176"/>
      <c r="AL205" s="179"/>
      <c r="AW205" s="180"/>
      <c r="AX205" s="181"/>
      <c r="BI205" s="182"/>
    </row>
    <row r="206" spans="1:61" ht="12.75" hidden="1">
      <c r="A206" s="3"/>
      <c r="B206" s="4"/>
      <c r="C206" s="5"/>
      <c r="D206" s="17"/>
      <c r="E206" s="17"/>
      <c r="F206" s="17"/>
      <c r="G206" s="232"/>
      <c r="H206" s="223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2"/>
      <c r="U206" s="222"/>
      <c r="V206" s="221"/>
      <c r="W206" s="221"/>
      <c r="X206" s="221"/>
      <c r="Y206" s="6"/>
      <c r="Z206" s="224"/>
      <c r="AA206" s="7"/>
      <c r="AB206" s="7"/>
      <c r="AC206" s="8"/>
      <c r="AD206" s="10"/>
      <c r="AE206" s="189"/>
      <c r="AF206" s="105"/>
      <c r="AG206" s="176"/>
      <c r="AH206" s="176"/>
      <c r="AI206" s="176"/>
      <c r="AJ206" s="176"/>
      <c r="AK206" s="176"/>
      <c r="AL206" s="179"/>
      <c r="AW206" s="180"/>
      <c r="AX206" s="181"/>
      <c r="BI206" s="182"/>
    </row>
    <row r="207" spans="1:61" ht="12.75" hidden="1">
      <c r="A207" s="3"/>
      <c r="B207" s="4"/>
      <c r="C207" s="5"/>
      <c r="D207" s="17"/>
      <c r="E207" s="17"/>
      <c r="F207" s="17"/>
      <c r="G207" s="232"/>
      <c r="H207" s="223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2"/>
      <c r="U207" s="222"/>
      <c r="V207" s="221"/>
      <c r="W207" s="221"/>
      <c r="X207" s="221"/>
      <c r="Y207" s="6"/>
      <c r="Z207" s="224"/>
      <c r="AA207" s="7"/>
      <c r="AB207" s="7"/>
      <c r="AC207" s="8"/>
      <c r="AD207" s="10"/>
      <c r="AE207" s="189"/>
      <c r="AF207" s="105"/>
      <c r="AG207" s="176"/>
      <c r="AH207" s="176"/>
      <c r="AI207" s="176"/>
      <c r="AJ207" s="176"/>
      <c r="AK207" s="176"/>
      <c r="AL207" s="179"/>
      <c r="AW207" s="180"/>
      <c r="AX207" s="181"/>
      <c r="BI207" s="182"/>
    </row>
    <row r="208" spans="1:61" ht="12.75" hidden="1">
      <c r="A208" s="3"/>
      <c r="B208" s="4"/>
      <c r="C208" s="5"/>
      <c r="D208" s="17"/>
      <c r="E208" s="17"/>
      <c r="F208" s="17"/>
      <c r="G208" s="232"/>
      <c r="H208" s="223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2"/>
      <c r="U208" s="222"/>
      <c r="V208" s="221"/>
      <c r="W208" s="221"/>
      <c r="X208" s="221"/>
      <c r="Y208" s="6"/>
      <c r="Z208" s="224"/>
      <c r="AA208" s="7"/>
      <c r="AB208" s="7"/>
      <c r="AC208" s="8"/>
      <c r="AD208" s="10"/>
      <c r="AE208" s="189"/>
      <c r="AF208" s="105"/>
      <c r="AG208" s="176"/>
      <c r="AH208" s="176"/>
      <c r="AI208" s="176"/>
      <c r="AJ208" s="176"/>
      <c r="AK208" s="176"/>
      <c r="AL208" s="179"/>
      <c r="AW208" s="180"/>
      <c r="AX208" s="181"/>
      <c r="BI208" s="182"/>
    </row>
    <row r="209" spans="1:61" ht="12.75" hidden="1">
      <c r="A209" s="3"/>
      <c r="B209" s="4"/>
      <c r="C209" s="5"/>
      <c r="D209" s="17"/>
      <c r="E209" s="17"/>
      <c r="F209" s="17"/>
      <c r="G209" s="232"/>
      <c r="H209" s="223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2"/>
      <c r="U209" s="222"/>
      <c r="V209" s="221"/>
      <c r="W209" s="221"/>
      <c r="X209" s="221"/>
      <c r="Y209" s="6"/>
      <c r="Z209" s="224"/>
      <c r="AA209" s="7"/>
      <c r="AB209" s="7"/>
      <c r="AC209" s="8"/>
      <c r="AD209" s="10"/>
      <c r="AE209" s="189"/>
      <c r="AF209" s="105"/>
      <c r="AG209" s="176"/>
      <c r="AH209" s="176"/>
      <c r="AI209" s="176"/>
      <c r="AJ209" s="176"/>
      <c r="AK209" s="176"/>
      <c r="AL209" s="179"/>
      <c r="AW209" s="180"/>
      <c r="AX209" s="181"/>
      <c r="BI209" s="182"/>
    </row>
    <row r="210" spans="1:61" ht="12.75" hidden="1">
      <c r="A210" s="3"/>
      <c r="B210" s="4"/>
      <c r="C210" s="5"/>
      <c r="D210" s="17"/>
      <c r="E210" s="17"/>
      <c r="F210" s="17"/>
      <c r="G210" s="232"/>
      <c r="H210" s="223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2"/>
      <c r="U210" s="222"/>
      <c r="V210" s="221"/>
      <c r="W210" s="221"/>
      <c r="X210" s="221"/>
      <c r="Y210" s="6"/>
      <c r="Z210" s="224"/>
      <c r="AA210" s="7"/>
      <c r="AB210" s="7"/>
      <c r="AC210" s="8"/>
      <c r="AD210" s="10"/>
      <c r="AE210" s="189"/>
      <c r="AF210" s="105"/>
      <c r="AG210" s="176"/>
      <c r="AH210" s="176"/>
      <c r="AI210" s="176"/>
      <c r="AJ210" s="176"/>
      <c r="AK210" s="176"/>
      <c r="AL210" s="179"/>
      <c r="AW210" s="180"/>
      <c r="AX210" s="181"/>
      <c r="BI210" s="182"/>
    </row>
    <row r="211" spans="1:61" ht="12.75" hidden="1">
      <c r="A211" s="3"/>
      <c r="B211" s="4"/>
      <c r="C211" s="5"/>
      <c r="D211" s="17"/>
      <c r="E211" s="17"/>
      <c r="F211" s="17"/>
      <c r="G211" s="232"/>
      <c r="H211" s="223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2"/>
      <c r="U211" s="222"/>
      <c r="V211" s="221"/>
      <c r="W211" s="221"/>
      <c r="X211" s="221"/>
      <c r="Y211" s="6"/>
      <c r="Z211" s="224"/>
      <c r="AA211" s="7"/>
      <c r="AB211" s="7"/>
      <c r="AC211" s="8"/>
      <c r="AD211" s="10"/>
      <c r="AE211" s="189"/>
      <c r="AF211" s="105"/>
      <c r="AG211" s="176"/>
      <c r="AH211" s="176"/>
      <c r="AI211" s="176"/>
      <c r="AJ211" s="176"/>
      <c r="AK211" s="176"/>
      <c r="AL211" s="179"/>
      <c r="AW211" s="180"/>
      <c r="AX211" s="181"/>
      <c r="BI211" s="182"/>
    </row>
    <row r="212" spans="1:61" ht="12.75" hidden="1">
      <c r="A212" s="3"/>
      <c r="B212" s="4"/>
      <c r="C212" s="5"/>
      <c r="D212" s="17"/>
      <c r="E212" s="17"/>
      <c r="F212" s="17"/>
      <c r="G212" s="232"/>
      <c r="H212" s="223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2"/>
      <c r="U212" s="222"/>
      <c r="V212" s="221"/>
      <c r="W212" s="221"/>
      <c r="X212" s="221"/>
      <c r="Y212" s="6"/>
      <c r="Z212" s="224"/>
      <c r="AA212" s="7"/>
      <c r="AB212" s="7"/>
      <c r="AC212" s="8"/>
      <c r="AD212" s="10"/>
      <c r="AE212" s="189"/>
      <c r="AF212" s="105"/>
      <c r="AG212" s="176"/>
      <c r="AH212" s="176"/>
      <c r="AI212" s="176"/>
      <c r="AJ212" s="176"/>
      <c r="AK212" s="176"/>
      <c r="AL212" s="179"/>
      <c r="AW212" s="180"/>
      <c r="AX212" s="181"/>
      <c r="BI212" s="182"/>
    </row>
    <row r="213" spans="1:61" ht="12.75" hidden="1">
      <c r="A213" s="3"/>
      <c r="B213" s="4"/>
      <c r="C213" s="5"/>
      <c r="D213" s="17"/>
      <c r="E213" s="17"/>
      <c r="F213" s="17"/>
      <c r="G213" s="232"/>
      <c r="H213" s="223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2"/>
      <c r="U213" s="222"/>
      <c r="V213" s="221"/>
      <c r="W213" s="221"/>
      <c r="X213" s="221"/>
      <c r="Y213" s="6"/>
      <c r="Z213" s="224"/>
      <c r="AA213" s="7"/>
      <c r="AB213" s="7"/>
      <c r="AC213" s="8"/>
      <c r="AD213" s="10"/>
      <c r="AE213" s="189"/>
      <c r="AF213" s="105"/>
      <c r="AG213" s="176"/>
      <c r="AH213" s="176"/>
      <c r="AI213" s="176"/>
      <c r="AJ213" s="176"/>
      <c r="AK213" s="176"/>
      <c r="AL213" s="179"/>
      <c r="AW213" s="180"/>
      <c r="AX213" s="181"/>
      <c r="BI213" s="182"/>
    </row>
    <row r="214" spans="1:61" ht="12.75" hidden="1">
      <c r="A214" s="3"/>
      <c r="B214" s="4"/>
      <c r="C214" s="5"/>
      <c r="D214" s="17"/>
      <c r="E214" s="17"/>
      <c r="F214" s="17"/>
      <c r="G214" s="232"/>
      <c r="H214" s="223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2"/>
      <c r="U214" s="222"/>
      <c r="V214" s="221"/>
      <c r="W214" s="221"/>
      <c r="X214" s="221"/>
      <c r="Y214" s="6"/>
      <c r="Z214" s="224"/>
      <c r="AA214" s="7"/>
      <c r="AB214" s="7"/>
      <c r="AC214" s="8"/>
      <c r="AD214" s="10"/>
      <c r="AE214" s="189"/>
      <c r="AF214" s="105"/>
      <c r="AG214" s="176"/>
      <c r="AH214" s="176"/>
      <c r="AI214" s="176"/>
      <c r="AJ214" s="176"/>
      <c r="AK214" s="176"/>
      <c r="AL214" s="179"/>
      <c r="AW214" s="180"/>
      <c r="AX214" s="181"/>
      <c r="BI214" s="182"/>
    </row>
    <row r="215" spans="1:61" ht="12.75" hidden="1">
      <c r="A215" s="3"/>
      <c r="B215" s="4"/>
      <c r="C215" s="5"/>
      <c r="D215" s="17"/>
      <c r="E215" s="17"/>
      <c r="F215" s="17"/>
      <c r="G215" s="232"/>
      <c r="H215" s="223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2"/>
      <c r="U215" s="222"/>
      <c r="V215" s="221"/>
      <c r="W215" s="221"/>
      <c r="X215" s="221"/>
      <c r="Y215" s="6"/>
      <c r="Z215" s="224"/>
      <c r="AA215" s="7"/>
      <c r="AB215" s="7"/>
      <c r="AC215" s="8"/>
      <c r="AD215" s="10"/>
      <c r="AE215" s="189"/>
      <c r="AF215" s="105"/>
      <c r="AG215" s="176"/>
      <c r="AH215" s="176"/>
      <c r="AI215" s="176"/>
      <c r="AJ215" s="176"/>
      <c r="AK215" s="176"/>
      <c r="AL215" s="179"/>
      <c r="AW215" s="180"/>
      <c r="AX215" s="181"/>
      <c r="BI215" s="182"/>
    </row>
    <row r="216" spans="1:61" ht="12.75" hidden="1">
      <c r="A216" s="3"/>
      <c r="B216" s="4"/>
      <c r="C216" s="5"/>
      <c r="D216" s="17"/>
      <c r="E216" s="17"/>
      <c r="F216" s="17"/>
      <c r="G216" s="232"/>
      <c r="H216" s="223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2"/>
      <c r="U216" s="222"/>
      <c r="V216" s="221"/>
      <c r="W216" s="221"/>
      <c r="X216" s="221"/>
      <c r="Y216" s="6"/>
      <c r="Z216" s="224"/>
      <c r="AA216" s="7"/>
      <c r="AB216" s="7"/>
      <c r="AC216" s="8"/>
      <c r="AD216" s="10"/>
      <c r="AE216" s="189"/>
      <c r="AF216" s="105"/>
      <c r="AG216" s="176"/>
      <c r="AH216" s="176"/>
      <c r="AI216" s="176"/>
      <c r="AJ216" s="176"/>
      <c r="AK216" s="176"/>
      <c r="AL216" s="179"/>
      <c r="AW216" s="180"/>
      <c r="AX216" s="181"/>
      <c r="BI216" s="182"/>
    </row>
    <row r="217" spans="1:61" ht="12.75" hidden="1">
      <c r="A217" s="3"/>
      <c r="B217" s="4"/>
      <c r="C217" s="5"/>
      <c r="D217" s="17"/>
      <c r="E217" s="17"/>
      <c r="F217" s="17"/>
      <c r="G217" s="232"/>
      <c r="H217" s="223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2"/>
      <c r="U217" s="222"/>
      <c r="V217" s="221"/>
      <c r="W217" s="221"/>
      <c r="X217" s="221"/>
      <c r="Y217" s="6"/>
      <c r="Z217" s="224"/>
      <c r="AA217" s="7"/>
      <c r="AB217" s="7"/>
      <c r="AC217" s="8"/>
      <c r="AD217" s="10"/>
      <c r="AE217" s="189"/>
      <c r="AF217" s="105"/>
      <c r="AG217" s="176"/>
      <c r="AH217" s="176"/>
      <c r="AI217" s="176"/>
      <c r="AJ217" s="176"/>
      <c r="AK217" s="176"/>
      <c r="AL217" s="179"/>
      <c r="AW217" s="180"/>
      <c r="AX217" s="181"/>
      <c r="BI217" s="182"/>
    </row>
    <row r="218" spans="1:61" ht="12.75" hidden="1">
      <c r="A218" s="3"/>
      <c r="B218" s="4"/>
      <c r="C218" s="5"/>
      <c r="D218" s="17"/>
      <c r="E218" s="17"/>
      <c r="F218" s="17"/>
      <c r="G218" s="232"/>
      <c r="H218" s="223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2"/>
      <c r="U218" s="222"/>
      <c r="V218" s="221"/>
      <c r="W218" s="221"/>
      <c r="X218" s="221"/>
      <c r="Y218" s="6"/>
      <c r="Z218" s="224"/>
      <c r="AA218" s="7"/>
      <c r="AB218" s="7"/>
      <c r="AC218" s="8"/>
      <c r="AD218" s="10"/>
      <c r="AE218" s="189"/>
      <c r="AF218" s="105"/>
      <c r="AG218" s="176"/>
      <c r="AH218" s="176"/>
      <c r="AI218" s="176"/>
      <c r="AJ218" s="176"/>
      <c r="AK218" s="176"/>
      <c r="AL218" s="179"/>
      <c r="AW218" s="180"/>
      <c r="AX218" s="181"/>
      <c r="BI218" s="182"/>
    </row>
    <row r="219" spans="1:61" ht="12.75" hidden="1">
      <c r="A219" s="3"/>
      <c r="B219" s="4"/>
      <c r="C219" s="5"/>
      <c r="D219" s="17"/>
      <c r="E219" s="17"/>
      <c r="F219" s="17"/>
      <c r="G219" s="232"/>
      <c r="H219" s="223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2"/>
      <c r="U219" s="222"/>
      <c r="V219" s="221"/>
      <c r="W219" s="221"/>
      <c r="X219" s="221"/>
      <c r="Y219" s="6"/>
      <c r="Z219" s="224"/>
      <c r="AA219" s="7"/>
      <c r="AB219" s="7"/>
      <c r="AC219" s="8"/>
      <c r="AD219" s="10"/>
      <c r="AE219" s="189"/>
      <c r="AF219" s="105"/>
      <c r="AG219" s="176"/>
      <c r="AH219" s="176"/>
      <c r="AI219" s="176"/>
      <c r="AJ219" s="176"/>
      <c r="AK219" s="176"/>
      <c r="AL219" s="179"/>
      <c r="AW219" s="180"/>
      <c r="AX219" s="181"/>
      <c r="BI219" s="182"/>
    </row>
    <row r="220" spans="1:61" ht="12.75" hidden="1">
      <c r="A220" s="3"/>
      <c r="B220" s="4"/>
      <c r="C220" s="5"/>
      <c r="D220" s="17"/>
      <c r="E220" s="17"/>
      <c r="F220" s="17"/>
      <c r="G220" s="232"/>
      <c r="H220" s="223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2"/>
      <c r="U220" s="222"/>
      <c r="V220" s="221"/>
      <c r="W220" s="221"/>
      <c r="X220" s="221"/>
      <c r="Y220" s="6"/>
      <c r="Z220" s="224"/>
      <c r="AA220" s="7"/>
      <c r="AB220" s="7"/>
      <c r="AC220" s="8"/>
      <c r="AD220" s="10"/>
      <c r="AE220" s="189"/>
      <c r="AF220" s="105"/>
      <c r="AG220" s="176"/>
      <c r="AH220" s="176"/>
      <c r="AI220" s="176"/>
      <c r="AJ220" s="176"/>
      <c r="AK220" s="176"/>
      <c r="AL220" s="179"/>
      <c r="AW220" s="180"/>
      <c r="AX220" s="181"/>
      <c r="BI220" s="182"/>
    </row>
    <row r="221" spans="1:61" ht="12.75" hidden="1">
      <c r="A221" s="3"/>
      <c r="B221" s="4"/>
      <c r="C221" s="5"/>
      <c r="D221" s="17"/>
      <c r="E221" s="17"/>
      <c r="F221" s="17"/>
      <c r="G221" s="232"/>
      <c r="H221" s="223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2"/>
      <c r="U221" s="222"/>
      <c r="V221" s="221"/>
      <c r="W221" s="221"/>
      <c r="X221" s="221"/>
      <c r="Y221" s="6"/>
      <c r="Z221" s="224"/>
      <c r="AA221" s="7"/>
      <c r="AB221" s="7"/>
      <c r="AC221" s="8"/>
      <c r="AD221" s="10"/>
      <c r="AE221" s="189"/>
      <c r="AF221" s="105"/>
      <c r="AG221" s="176"/>
      <c r="AH221" s="176"/>
      <c r="AI221" s="176"/>
      <c r="AJ221" s="176"/>
      <c r="AK221" s="176"/>
      <c r="AL221" s="179"/>
      <c r="AW221" s="180"/>
      <c r="AX221" s="181"/>
      <c r="BI221" s="182"/>
    </row>
    <row r="222" spans="1:61" ht="12.75" hidden="1">
      <c r="A222" s="3"/>
      <c r="B222" s="4"/>
      <c r="C222" s="5"/>
      <c r="D222" s="17"/>
      <c r="E222" s="17"/>
      <c r="F222" s="17"/>
      <c r="G222" s="232"/>
      <c r="H222" s="223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2"/>
      <c r="U222" s="222"/>
      <c r="V222" s="221"/>
      <c r="W222" s="221"/>
      <c r="X222" s="221"/>
      <c r="Y222" s="6"/>
      <c r="Z222" s="224"/>
      <c r="AA222" s="7"/>
      <c r="AB222" s="7"/>
      <c r="AC222" s="8"/>
      <c r="AD222" s="10"/>
      <c r="AE222" s="189"/>
      <c r="AF222" s="105"/>
      <c r="AG222" s="176"/>
      <c r="AH222" s="176"/>
      <c r="AI222" s="176"/>
      <c r="AJ222" s="176"/>
      <c r="AK222" s="176"/>
      <c r="AL222" s="179"/>
      <c r="AW222" s="180"/>
      <c r="AX222" s="181"/>
      <c r="BI222" s="182"/>
    </row>
    <row r="223" spans="1:61" ht="12.75" hidden="1">
      <c r="A223" s="3"/>
      <c r="B223" s="4"/>
      <c r="C223" s="5"/>
      <c r="D223" s="17"/>
      <c r="E223" s="17"/>
      <c r="F223" s="17"/>
      <c r="G223" s="232"/>
      <c r="H223" s="223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2"/>
      <c r="U223" s="222"/>
      <c r="V223" s="221"/>
      <c r="W223" s="221"/>
      <c r="X223" s="221"/>
      <c r="Y223" s="6"/>
      <c r="Z223" s="224"/>
      <c r="AA223" s="7"/>
      <c r="AB223" s="7"/>
      <c r="AC223" s="8"/>
      <c r="AD223" s="10"/>
      <c r="AE223" s="189"/>
      <c r="AF223" s="105"/>
      <c r="AG223" s="176"/>
      <c r="AH223" s="176"/>
      <c r="AI223" s="176"/>
      <c r="AJ223" s="176"/>
      <c r="AK223" s="176"/>
      <c r="AL223" s="179"/>
      <c r="AW223" s="180"/>
      <c r="AX223" s="181"/>
      <c r="BI223" s="182"/>
    </row>
    <row r="224" spans="1:61" ht="12.75" hidden="1">
      <c r="A224" s="3"/>
      <c r="B224" s="4"/>
      <c r="C224" s="5"/>
      <c r="D224" s="17"/>
      <c r="E224" s="17"/>
      <c r="F224" s="17"/>
      <c r="G224" s="232"/>
      <c r="H224" s="223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2"/>
      <c r="U224" s="222"/>
      <c r="V224" s="221"/>
      <c r="W224" s="221"/>
      <c r="X224" s="221"/>
      <c r="Y224" s="6"/>
      <c r="Z224" s="224"/>
      <c r="AA224" s="7"/>
      <c r="AB224" s="7"/>
      <c r="AC224" s="8"/>
      <c r="AD224" s="10"/>
      <c r="AE224" s="189"/>
      <c r="AF224" s="105"/>
      <c r="AG224" s="176"/>
      <c r="AH224" s="176"/>
      <c r="AI224" s="176"/>
      <c r="AJ224" s="176"/>
      <c r="AK224" s="176"/>
      <c r="AL224" s="179"/>
      <c r="AW224" s="180"/>
      <c r="AX224" s="181"/>
      <c r="BI224" s="182"/>
    </row>
    <row r="225" spans="1:61" ht="12.75" hidden="1">
      <c r="A225" s="3"/>
      <c r="B225" s="4"/>
      <c r="C225" s="5"/>
      <c r="D225" s="17"/>
      <c r="E225" s="17"/>
      <c r="F225" s="17"/>
      <c r="G225" s="232"/>
      <c r="H225" s="223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2"/>
      <c r="U225" s="222"/>
      <c r="V225" s="221"/>
      <c r="W225" s="221"/>
      <c r="X225" s="221"/>
      <c r="Y225" s="6"/>
      <c r="Z225" s="224"/>
      <c r="AA225" s="7"/>
      <c r="AB225" s="7"/>
      <c r="AC225" s="8"/>
      <c r="AD225" s="10"/>
      <c r="AE225" s="189"/>
      <c r="AF225" s="105"/>
      <c r="AG225" s="176"/>
      <c r="AH225" s="176"/>
      <c r="AI225" s="176"/>
      <c r="AJ225" s="176"/>
      <c r="AK225" s="176"/>
      <c r="AL225" s="179"/>
      <c r="AW225" s="180"/>
      <c r="AX225" s="181"/>
      <c r="BI225" s="182"/>
    </row>
    <row r="226" spans="1:61" ht="12.75" hidden="1">
      <c r="A226" s="3"/>
      <c r="B226" s="4"/>
      <c r="C226" s="5"/>
      <c r="D226" s="17"/>
      <c r="E226" s="17"/>
      <c r="F226" s="17"/>
      <c r="G226" s="232"/>
      <c r="H226" s="223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2"/>
      <c r="U226" s="222"/>
      <c r="V226" s="221"/>
      <c r="W226" s="221"/>
      <c r="X226" s="221"/>
      <c r="Y226" s="6"/>
      <c r="Z226" s="224"/>
      <c r="AA226" s="7"/>
      <c r="AB226" s="7"/>
      <c r="AC226" s="8"/>
      <c r="AD226" s="10"/>
      <c r="AE226" s="189"/>
      <c r="AF226" s="105"/>
      <c r="AG226" s="176"/>
      <c r="AH226" s="176"/>
      <c r="AI226" s="176"/>
      <c r="AJ226" s="176"/>
      <c r="AK226" s="176"/>
      <c r="AL226" s="179"/>
      <c r="AW226" s="180"/>
      <c r="AX226" s="181"/>
      <c r="BI226" s="182"/>
    </row>
    <row r="227" spans="1:61" ht="12.75" hidden="1">
      <c r="A227" s="3"/>
      <c r="B227" s="4"/>
      <c r="C227" s="5"/>
      <c r="D227" s="17"/>
      <c r="E227" s="17"/>
      <c r="F227" s="17"/>
      <c r="G227" s="232"/>
      <c r="H227" s="223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2"/>
      <c r="U227" s="222"/>
      <c r="V227" s="221"/>
      <c r="W227" s="221"/>
      <c r="X227" s="221"/>
      <c r="Y227" s="6"/>
      <c r="Z227" s="224"/>
      <c r="AA227" s="7"/>
      <c r="AB227" s="7"/>
      <c r="AC227" s="8"/>
      <c r="AD227" s="10"/>
      <c r="AE227" s="189"/>
      <c r="AF227" s="105"/>
      <c r="AG227" s="176"/>
      <c r="AH227" s="176"/>
      <c r="AI227" s="176"/>
      <c r="AJ227" s="176"/>
      <c r="AK227" s="176"/>
      <c r="AL227" s="179"/>
      <c r="AW227" s="180"/>
      <c r="AX227" s="181"/>
      <c r="BI227" s="182"/>
    </row>
    <row r="228" spans="1:61" ht="12.75" hidden="1">
      <c r="A228" s="3"/>
      <c r="B228" s="4"/>
      <c r="C228" s="5"/>
      <c r="D228" s="17"/>
      <c r="E228" s="17"/>
      <c r="F228" s="17"/>
      <c r="G228" s="232"/>
      <c r="H228" s="223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2"/>
      <c r="U228" s="222"/>
      <c r="V228" s="221"/>
      <c r="W228" s="221"/>
      <c r="X228" s="221"/>
      <c r="Y228" s="6"/>
      <c r="Z228" s="224"/>
      <c r="AA228" s="7"/>
      <c r="AB228" s="7"/>
      <c r="AC228" s="8"/>
      <c r="AD228" s="10"/>
      <c r="AE228" s="189"/>
      <c r="AF228" s="105"/>
      <c r="AG228" s="176"/>
      <c r="AH228" s="176"/>
      <c r="AI228" s="176"/>
      <c r="AJ228" s="176"/>
      <c r="AK228" s="176"/>
      <c r="AL228" s="179"/>
      <c r="AW228" s="180"/>
      <c r="AX228" s="181"/>
      <c r="BI228" s="182"/>
    </row>
    <row r="229" spans="1:61" ht="12.75" hidden="1">
      <c r="A229" s="3"/>
      <c r="B229" s="4"/>
      <c r="C229" s="5"/>
      <c r="D229" s="17"/>
      <c r="E229" s="17"/>
      <c r="F229" s="17"/>
      <c r="G229" s="232"/>
      <c r="H229" s="223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2"/>
      <c r="U229" s="222"/>
      <c r="V229" s="221"/>
      <c r="W229" s="221"/>
      <c r="X229" s="221"/>
      <c r="Y229" s="6"/>
      <c r="Z229" s="224"/>
      <c r="AA229" s="7"/>
      <c r="AB229" s="7"/>
      <c r="AC229" s="8"/>
      <c r="AD229" s="10"/>
      <c r="AE229" s="189"/>
      <c r="AF229" s="105"/>
      <c r="AG229" s="176"/>
      <c r="AH229" s="176"/>
      <c r="AI229" s="176"/>
      <c r="AJ229" s="176"/>
      <c r="AK229" s="176"/>
      <c r="AL229" s="179"/>
      <c r="AW229" s="180"/>
      <c r="AX229" s="181"/>
      <c r="BI229" s="182"/>
    </row>
    <row r="230" spans="1:61" ht="12.75" hidden="1">
      <c r="A230" s="3"/>
      <c r="B230" s="4"/>
      <c r="C230" s="5"/>
      <c r="D230" s="17"/>
      <c r="E230" s="17"/>
      <c r="F230" s="17"/>
      <c r="G230" s="232"/>
      <c r="H230" s="223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2"/>
      <c r="U230" s="222"/>
      <c r="V230" s="221"/>
      <c r="W230" s="221"/>
      <c r="X230" s="221"/>
      <c r="Y230" s="6"/>
      <c r="Z230" s="224"/>
      <c r="AA230" s="7"/>
      <c r="AB230" s="7"/>
      <c r="AC230" s="8"/>
      <c r="AD230" s="10"/>
      <c r="AE230" s="189"/>
      <c r="AF230" s="105"/>
      <c r="AG230" s="176"/>
      <c r="AH230" s="176"/>
      <c r="AI230" s="176"/>
      <c r="AJ230" s="176"/>
      <c r="AK230" s="176"/>
      <c r="AL230" s="179"/>
      <c r="AW230" s="180"/>
      <c r="AX230" s="181"/>
      <c r="BI230" s="182"/>
    </row>
    <row r="231" spans="1:61" ht="12.75" hidden="1">
      <c r="A231" s="3"/>
      <c r="B231" s="4"/>
      <c r="C231" s="5"/>
      <c r="D231" s="17"/>
      <c r="E231" s="17"/>
      <c r="F231" s="17"/>
      <c r="G231" s="232"/>
      <c r="H231" s="223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2"/>
      <c r="U231" s="222"/>
      <c r="V231" s="221"/>
      <c r="W231" s="221"/>
      <c r="X231" s="221"/>
      <c r="Y231" s="6"/>
      <c r="Z231" s="224"/>
      <c r="AA231" s="7"/>
      <c r="AB231" s="7"/>
      <c r="AC231" s="8"/>
      <c r="AD231" s="10"/>
      <c r="AE231" s="189"/>
      <c r="AF231" s="105"/>
      <c r="AG231" s="176"/>
      <c r="AH231" s="176"/>
      <c r="AI231" s="176"/>
      <c r="AJ231" s="176"/>
      <c r="AK231" s="176"/>
      <c r="AL231" s="179"/>
      <c r="AW231" s="180"/>
      <c r="AX231" s="181"/>
      <c r="BI231" s="182"/>
    </row>
    <row r="232" spans="1:61" ht="12.75" hidden="1">
      <c r="A232" s="3"/>
      <c r="B232" s="4"/>
      <c r="C232" s="5"/>
      <c r="D232" s="17"/>
      <c r="E232" s="17"/>
      <c r="F232" s="17"/>
      <c r="G232" s="232"/>
      <c r="H232" s="223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2"/>
      <c r="U232" s="222"/>
      <c r="V232" s="221"/>
      <c r="W232" s="221"/>
      <c r="X232" s="221"/>
      <c r="Y232" s="6"/>
      <c r="Z232" s="224"/>
      <c r="AA232" s="7"/>
      <c r="AB232" s="7"/>
      <c r="AC232" s="8"/>
      <c r="AD232" s="10"/>
      <c r="AE232" s="189"/>
      <c r="AF232" s="105"/>
      <c r="AG232" s="176"/>
      <c r="AH232" s="176"/>
      <c r="AI232" s="176"/>
      <c r="AJ232" s="176"/>
      <c r="AK232" s="176"/>
      <c r="AL232" s="179"/>
      <c r="AW232" s="180"/>
      <c r="AX232" s="181"/>
      <c r="BI232" s="182"/>
    </row>
    <row r="233" spans="1:61" ht="12.75" hidden="1">
      <c r="A233" s="3"/>
      <c r="B233" s="4"/>
      <c r="C233" s="5"/>
      <c r="D233" s="17"/>
      <c r="E233" s="17"/>
      <c r="F233" s="17"/>
      <c r="G233" s="232"/>
      <c r="H233" s="223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2"/>
      <c r="U233" s="222"/>
      <c r="V233" s="221"/>
      <c r="W233" s="221"/>
      <c r="X233" s="221"/>
      <c r="Y233" s="6"/>
      <c r="Z233" s="224"/>
      <c r="AA233" s="7"/>
      <c r="AB233" s="7"/>
      <c r="AC233" s="8"/>
      <c r="AD233" s="10"/>
      <c r="AE233" s="189"/>
      <c r="AF233" s="105"/>
      <c r="AG233" s="176"/>
      <c r="AH233" s="176"/>
      <c r="AI233" s="176"/>
      <c r="AJ233" s="176"/>
      <c r="AK233" s="176"/>
      <c r="AL233" s="179"/>
      <c r="AW233" s="180"/>
      <c r="AX233" s="181"/>
      <c r="BI233" s="182"/>
    </row>
    <row r="234" spans="1:61" ht="12.75" hidden="1">
      <c r="A234" s="3"/>
      <c r="B234" s="4"/>
      <c r="C234" s="5"/>
      <c r="D234" s="17"/>
      <c r="E234" s="17"/>
      <c r="F234" s="17"/>
      <c r="G234" s="232"/>
      <c r="H234" s="223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2"/>
      <c r="U234" s="222"/>
      <c r="V234" s="221"/>
      <c r="W234" s="221"/>
      <c r="X234" s="221"/>
      <c r="Y234" s="6"/>
      <c r="Z234" s="224"/>
      <c r="AA234" s="7"/>
      <c r="AB234" s="7"/>
      <c r="AC234" s="8"/>
      <c r="AD234" s="10"/>
      <c r="AE234" s="189"/>
      <c r="AF234" s="105"/>
      <c r="AG234" s="176"/>
      <c r="AH234" s="176"/>
      <c r="AI234" s="176"/>
      <c r="AJ234" s="176"/>
      <c r="AK234" s="176"/>
      <c r="AL234" s="179"/>
      <c r="AW234" s="180"/>
      <c r="AX234" s="181"/>
      <c r="BI234" s="182"/>
    </row>
    <row r="235" spans="1:61" ht="12.75" hidden="1">
      <c r="A235" s="3"/>
      <c r="B235" s="4"/>
      <c r="C235" s="5"/>
      <c r="D235" s="17"/>
      <c r="E235" s="17"/>
      <c r="F235" s="17"/>
      <c r="G235" s="232"/>
      <c r="H235" s="223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2"/>
      <c r="U235" s="222"/>
      <c r="V235" s="221"/>
      <c r="W235" s="221"/>
      <c r="X235" s="221"/>
      <c r="Y235" s="6"/>
      <c r="Z235" s="224"/>
      <c r="AA235" s="7"/>
      <c r="AB235" s="7"/>
      <c r="AC235" s="8"/>
      <c r="AD235" s="10"/>
      <c r="AE235" s="189"/>
      <c r="AF235" s="105"/>
      <c r="AG235" s="176"/>
      <c r="AH235" s="176"/>
      <c r="AI235" s="176"/>
      <c r="AJ235" s="176"/>
      <c r="AK235" s="176"/>
      <c r="AL235" s="179"/>
      <c r="AW235" s="180"/>
      <c r="AX235" s="181"/>
      <c r="BI235" s="182"/>
    </row>
    <row r="236" spans="1:61" ht="12.75" hidden="1">
      <c r="A236" s="3"/>
      <c r="B236" s="4"/>
      <c r="C236" s="5"/>
      <c r="D236" s="17"/>
      <c r="E236" s="17"/>
      <c r="F236" s="17"/>
      <c r="G236" s="232"/>
      <c r="H236" s="223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2"/>
      <c r="U236" s="222"/>
      <c r="V236" s="221"/>
      <c r="W236" s="221"/>
      <c r="X236" s="221"/>
      <c r="Y236" s="6"/>
      <c r="Z236" s="224"/>
      <c r="AA236" s="7"/>
      <c r="AB236" s="7"/>
      <c r="AC236" s="8"/>
      <c r="AD236" s="10"/>
      <c r="AE236" s="189"/>
      <c r="AF236" s="105"/>
      <c r="AG236" s="176"/>
      <c r="AH236" s="176"/>
      <c r="AI236" s="176"/>
      <c r="AJ236" s="176"/>
      <c r="AK236" s="176"/>
      <c r="AL236" s="179"/>
      <c r="AW236" s="180"/>
      <c r="AX236" s="181"/>
      <c r="BI236" s="182"/>
    </row>
    <row r="237" spans="1:61" ht="12.75" hidden="1">
      <c r="A237" s="3"/>
      <c r="B237" s="4"/>
      <c r="C237" s="5"/>
      <c r="D237" s="17"/>
      <c r="E237" s="17"/>
      <c r="F237" s="17"/>
      <c r="G237" s="232"/>
      <c r="H237" s="223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2"/>
      <c r="U237" s="222"/>
      <c r="V237" s="221"/>
      <c r="W237" s="221"/>
      <c r="X237" s="221"/>
      <c r="Y237" s="6"/>
      <c r="Z237" s="224"/>
      <c r="AA237" s="7"/>
      <c r="AB237" s="7"/>
      <c r="AC237" s="8"/>
      <c r="AD237" s="10"/>
      <c r="AE237" s="189"/>
      <c r="AF237" s="105"/>
      <c r="AG237" s="176"/>
      <c r="AH237" s="176"/>
      <c r="AI237" s="176"/>
      <c r="AJ237" s="176"/>
      <c r="AK237" s="176"/>
      <c r="AL237" s="179"/>
      <c r="AW237" s="180"/>
      <c r="AX237" s="181"/>
      <c r="BI237" s="182"/>
    </row>
    <row r="238" spans="1:61" ht="12.75" hidden="1">
      <c r="A238" s="3"/>
      <c r="B238" s="4"/>
      <c r="C238" s="5"/>
      <c r="D238" s="17"/>
      <c r="E238" s="17"/>
      <c r="F238" s="17"/>
      <c r="G238" s="232"/>
      <c r="H238" s="223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2"/>
      <c r="U238" s="222"/>
      <c r="V238" s="221"/>
      <c r="W238" s="221"/>
      <c r="X238" s="221"/>
      <c r="Y238" s="6"/>
      <c r="Z238" s="224"/>
      <c r="AA238" s="7"/>
      <c r="AB238" s="7"/>
      <c r="AC238" s="8"/>
      <c r="AD238" s="10"/>
      <c r="AE238" s="189"/>
      <c r="AF238" s="105"/>
      <c r="AG238" s="176"/>
      <c r="AH238" s="176"/>
      <c r="AI238" s="176"/>
      <c r="AJ238" s="176"/>
      <c r="AK238" s="176"/>
      <c r="AL238" s="179"/>
      <c r="AW238" s="180"/>
      <c r="AX238" s="181"/>
      <c r="BI238" s="182"/>
    </row>
    <row r="239" spans="1:61" ht="12.75" hidden="1">
      <c r="A239" s="3"/>
      <c r="B239" s="4"/>
      <c r="C239" s="5"/>
      <c r="D239" s="17"/>
      <c r="E239" s="17"/>
      <c r="F239" s="17"/>
      <c r="G239" s="232"/>
      <c r="H239" s="223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2"/>
      <c r="U239" s="222"/>
      <c r="V239" s="221"/>
      <c r="W239" s="221"/>
      <c r="X239" s="221"/>
      <c r="Y239" s="6"/>
      <c r="Z239" s="224"/>
      <c r="AA239" s="7"/>
      <c r="AB239" s="7"/>
      <c r="AC239" s="8"/>
      <c r="AD239" s="10"/>
      <c r="AE239" s="189"/>
      <c r="AF239" s="105"/>
      <c r="AG239" s="176"/>
      <c r="AH239" s="176"/>
      <c r="AI239" s="176"/>
      <c r="AJ239" s="176"/>
      <c r="AK239" s="176"/>
      <c r="AL239" s="179"/>
      <c r="AW239" s="180"/>
      <c r="AX239" s="181"/>
      <c r="BI239" s="182"/>
    </row>
    <row r="240" spans="1:61" ht="12.75" hidden="1">
      <c r="A240" s="3"/>
      <c r="B240" s="4"/>
      <c r="C240" s="5"/>
      <c r="D240" s="17"/>
      <c r="E240" s="17"/>
      <c r="F240" s="17"/>
      <c r="G240" s="232"/>
      <c r="H240" s="223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2"/>
      <c r="U240" s="222"/>
      <c r="V240" s="221"/>
      <c r="W240" s="221"/>
      <c r="X240" s="221"/>
      <c r="Y240" s="6"/>
      <c r="Z240" s="224"/>
      <c r="AA240" s="7"/>
      <c r="AB240" s="7"/>
      <c r="AC240" s="8"/>
      <c r="AD240" s="10"/>
      <c r="AE240" s="189"/>
      <c r="AF240" s="105"/>
      <c r="AG240" s="176"/>
      <c r="AH240" s="176"/>
      <c r="AI240" s="176"/>
      <c r="AJ240" s="176"/>
      <c r="AK240" s="176"/>
      <c r="AL240" s="179"/>
      <c r="AW240" s="180"/>
      <c r="AX240" s="181"/>
      <c r="BI240" s="182"/>
    </row>
    <row r="241" spans="1:61" ht="12.75" hidden="1">
      <c r="A241" s="3"/>
      <c r="B241" s="4"/>
      <c r="C241" s="5"/>
      <c r="D241" s="17"/>
      <c r="E241" s="17"/>
      <c r="F241" s="17"/>
      <c r="G241" s="232"/>
      <c r="H241" s="223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2"/>
      <c r="U241" s="222"/>
      <c r="V241" s="221"/>
      <c r="W241" s="221"/>
      <c r="X241" s="221"/>
      <c r="Y241" s="6"/>
      <c r="Z241" s="224"/>
      <c r="AA241" s="7"/>
      <c r="AB241" s="7"/>
      <c r="AC241" s="8"/>
      <c r="AD241" s="10"/>
      <c r="AE241" s="189"/>
      <c r="AF241" s="105"/>
      <c r="AG241" s="176"/>
      <c r="AH241" s="176"/>
      <c r="AI241" s="176"/>
      <c r="AJ241" s="176"/>
      <c r="AK241" s="176"/>
      <c r="AL241" s="179"/>
      <c r="AW241" s="180"/>
      <c r="AX241" s="181"/>
      <c r="BI241" s="182"/>
    </row>
    <row r="242" spans="1:61" ht="12.75" hidden="1">
      <c r="A242" s="3"/>
      <c r="B242" s="4"/>
      <c r="C242" s="5"/>
      <c r="D242" s="17"/>
      <c r="E242" s="17"/>
      <c r="F242" s="17"/>
      <c r="G242" s="232"/>
      <c r="H242" s="223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2"/>
      <c r="U242" s="222"/>
      <c r="V242" s="221"/>
      <c r="W242" s="221"/>
      <c r="X242" s="221"/>
      <c r="Y242" s="6"/>
      <c r="Z242" s="224"/>
      <c r="AA242" s="7"/>
      <c r="AB242" s="7"/>
      <c r="AC242" s="8"/>
      <c r="AD242" s="10"/>
      <c r="AE242" s="189"/>
      <c r="AF242" s="105"/>
      <c r="AG242" s="176"/>
      <c r="AH242" s="176"/>
      <c r="AI242" s="176"/>
      <c r="AJ242" s="176"/>
      <c r="AK242" s="176"/>
      <c r="AL242" s="179"/>
      <c r="AW242" s="180"/>
      <c r="AX242" s="181"/>
      <c r="BI242" s="182"/>
    </row>
    <row r="243" spans="1:61" ht="12.75" hidden="1">
      <c r="A243" s="3"/>
      <c r="B243" s="4"/>
      <c r="C243" s="5"/>
      <c r="D243" s="17"/>
      <c r="E243" s="17"/>
      <c r="F243" s="17"/>
      <c r="G243" s="232"/>
      <c r="H243" s="223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2"/>
      <c r="U243" s="222"/>
      <c r="V243" s="221"/>
      <c r="W243" s="221"/>
      <c r="X243" s="221"/>
      <c r="Y243" s="6"/>
      <c r="Z243" s="224"/>
      <c r="AA243" s="7"/>
      <c r="AB243" s="7"/>
      <c r="AC243" s="8"/>
      <c r="AD243" s="10"/>
      <c r="AE243" s="189"/>
      <c r="AF243" s="105"/>
      <c r="AG243" s="176"/>
      <c r="AH243" s="176"/>
      <c r="AI243" s="176"/>
      <c r="AJ243" s="176"/>
      <c r="AK243" s="176"/>
      <c r="AL243" s="179"/>
      <c r="AW243" s="180"/>
      <c r="AX243" s="181"/>
      <c r="BI243" s="182"/>
    </row>
    <row r="244" spans="1:61" ht="12.75" hidden="1">
      <c r="A244" s="3"/>
      <c r="B244" s="4"/>
      <c r="C244" s="5"/>
      <c r="D244" s="17"/>
      <c r="E244" s="17"/>
      <c r="F244" s="17"/>
      <c r="G244" s="232"/>
      <c r="H244" s="223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2"/>
      <c r="U244" s="222"/>
      <c r="V244" s="221"/>
      <c r="W244" s="221"/>
      <c r="X244" s="221"/>
      <c r="Y244" s="6"/>
      <c r="Z244" s="224"/>
      <c r="AA244" s="7"/>
      <c r="AB244" s="7"/>
      <c r="AC244" s="8"/>
      <c r="AD244" s="10"/>
      <c r="AE244" s="189"/>
      <c r="AF244" s="105"/>
      <c r="AG244" s="176"/>
      <c r="AH244" s="176"/>
      <c r="AI244" s="176"/>
      <c r="AJ244" s="176"/>
      <c r="AK244" s="176"/>
      <c r="AL244" s="179"/>
      <c r="AW244" s="180"/>
      <c r="AX244" s="181"/>
      <c r="BI244" s="182"/>
    </row>
    <row r="245" spans="1:61" ht="12.75" hidden="1">
      <c r="A245" s="3"/>
      <c r="B245" s="4"/>
      <c r="C245" s="5"/>
      <c r="D245" s="17"/>
      <c r="E245" s="17"/>
      <c r="F245" s="17"/>
      <c r="G245" s="232"/>
      <c r="H245" s="223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2"/>
      <c r="U245" s="222"/>
      <c r="V245" s="221"/>
      <c r="W245" s="221"/>
      <c r="X245" s="221"/>
      <c r="Y245" s="6"/>
      <c r="Z245" s="224"/>
      <c r="AA245" s="7"/>
      <c r="AB245" s="7"/>
      <c r="AC245" s="8"/>
      <c r="AD245" s="10"/>
      <c r="AE245" s="189"/>
      <c r="AF245" s="105"/>
      <c r="AG245" s="176"/>
      <c r="AH245" s="176"/>
      <c r="AI245" s="176"/>
      <c r="AJ245" s="176"/>
      <c r="AK245" s="176"/>
      <c r="AL245" s="179"/>
      <c r="AW245" s="180"/>
      <c r="AX245" s="181"/>
      <c r="BI245" s="182"/>
    </row>
    <row r="246" spans="1:61" ht="12.75" hidden="1">
      <c r="A246" s="3"/>
      <c r="B246" s="4"/>
      <c r="C246" s="5"/>
      <c r="D246" s="17"/>
      <c r="E246" s="17"/>
      <c r="F246" s="17"/>
      <c r="G246" s="232"/>
      <c r="H246" s="223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2"/>
      <c r="U246" s="222"/>
      <c r="V246" s="221"/>
      <c r="W246" s="221"/>
      <c r="X246" s="221"/>
      <c r="Y246" s="6"/>
      <c r="Z246" s="224"/>
      <c r="AA246" s="7"/>
      <c r="AB246" s="7"/>
      <c r="AC246" s="8"/>
      <c r="AD246" s="10"/>
      <c r="AE246" s="189"/>
      <c r="AF246" s="105"/>
      <c r="AG246" s="176"/>
      <c r="AH246" s="176"/>
      <c r="AI246" s="176"/>
      <c r="AJ246" s="176"/>
      <c r="AK246" s="176"/>
      <c r="AL246" s="179"/>
      <c r="AW246" s="180"/>
      <c r="AX246" s="181"/>
      <c r="BI246" s="182"/>
    </row>
    <row r="247" spans="1:61" ht="12.75" hidden="1">
      <c r="A247" s="3"/>
      <c r="B247" s="4"/>
      <c r="C247" s="5"/>
      <c r="D247" s="17"/>
      <c r="E247" s="17"/>
      <c r="F247" s="17"/>
      <c r="G247" s="232"/>
      <c r="H247" s="223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2"/>
      <c r="U247" s="222"/>
      <c r="V247" s="221"/>
      <c r="W247" s="221"/>
      <c r="X247" s="221"/>
      <c r="Y247" s="6"/>
      <c r="Z247" s="224"/>
      <c r="AA247" s="7"/>
      <c r="AB247" s="7"/>
      <c r="AC247" s="8"/>
      <c r="AD247" s="10"/>
      <c r="AE247" s="189"/>
      <c r="AF247" s="105"/>
      <c r="AG247" s="176"/>
      <c r="AH247" s="176"/>
      <c r="AI247" s="176"/>
      <c r="AJ247" s="176"/>
      <c r="AK247" s="176"/>
      <c r="AL247" s="179"/>
      <c r="AW247" s="180"/>
      <c r="AX247" s="181"/>
      <c r="BI247" s="182"/>
    </row>
    <row r="248" spans="1:61" ht="12.75" hidden="1">
      <c r="A248" s="3"/>
      <c r="B248" s="4"/>
      <c r="C248" s="5"/>
      <c r="D248" s="17"/>
      <c r="E248" s="17"/>
      <c r="F248" s="17"/>
      <c r="G248" s="232"/>
      <c r="H248" s="223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2"/>
      <c r="U248" s="222"/>
      <c r="V248" s="221"/>
      <c r="W248" s="221"/>
      <c r="X248" s="221"/>
      <c r="Y248" s="6"/>
      <c r="Z248" s="224"/>
      <c r="AA248" s="7"/>
      <c r="AB248" s="7"/>
      <c r="AC248" s="8"/>
      <c r="AD248" s="10"/>
      <c r="AE248" s="189"/>
      <c r="AF248" s="105"/>
      <c r="AG248" s="176"/>
      <c r="AH248" s="176"/>
      <c r="AI248" s="176"/>
      <c r="AJ248" s="176"/>
      <c r="AK248" s="176"/>
      <c r="AL248" s="179"/>
      <c r="AW248" s="180"/>
      <c r="AX248" s="181"/>
      <c r="BI248" s="182"/>
    </row>
    <row r="249" spans="1:61" ht="12.75" hidden="1">
      <c r="A249" s="3"/>
      <c r="B249" s="4"/>
      <c r="C249" s="5"/>
      <c r="D249" s="17"/>
      <c r="E249" s="17"/>
      <c r="F249" s="17"/>
      <c r="G249" s="232"/>
      <c r="H249" s="223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2"/>
      <c r="U249" s="222"/>
      <c r="V249" s="221"/>
      <c r="W249" s="221"/>
      <c r="X249" s="221"/>
      <c r="Y249" s="6"/>
      <c r="Z249" s="224"/>
      <c r="AA249" s="7"/>
      <c r="AB249" s="7"/>
      <c r="AC249" s="8"/>
      <c r="AD249" s="10"/>
      <c r="AE249" s="189"/>
      <c r="AF249" s="105"/>
      <c r="AG249" s="176"/>
      <c r="AH249" s="176"/>
      <c r="AI249" s="176"/>
      <c r="AJ249" s="176"/>
      <c r="AK249" s="176"/>
      <c r="AL249" s="179"/>
      <c r="AW249" s="180"/>
      <c r="AX249" s="181"/>
      <c r="BI249" s="182"/>
    </row>
    <row r="250" spans="1:61" ht="12.75" hidden="1">
      <c r="A250" s="3"/>
      <c r="B250" s="4"/>
      <c r="C250" s="5"/>
      <c r="D250" s="17"/>
      <c r="E250" s="17"/>
      <c r="F250" s="17"/>
      <c r="G250" s="232"/>
      <c r="H250" s="223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2"/>
      <c r="U250" s="222"/>
      <c r="V250" s="221"/>
      <c r="W250" s="221"/>
      <c r="X250" s="221"/>
      <c r="Y250" s="6"/>
      <c r="Z250" s="224"/>
      <c r="AA250" s="7"/>
      <c r="AB250" s="7"/>
      <c r="AC250" s="8"/>
      <c r="AD250" s="10"/>
      <c r="AE250" s="189"/>
      <c r="AF250" s="105"/>
      <c r="AG250" s="176"/>
      <c r="AH250" s="176"/>
      <c r="AI250" s="176"/>
      <c r="AJ250" s="176"/>
      <c r="AK250" s="176"/>
      <c r="AL250" s="179"/>
      <c r="AW250" s="180"/>
      <c r="AX250" s="181"/>
      <c r="BI250" s="182"/>
    </row>
    <row r="251" spans="1:61" ht="12.75" hidden="1">
      <c r="A251" s="3"/>
      <c r="B251" s="4"/>
      <c r="C251" s="5"/>
      <c r="D251" s="17"/>
      <c r="E251" s="17"/>
      <c r="F251" s="17"/>
      <c r="G251" s="232"/>
      <c r="H251" s="223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2"/>
      <c r="U251" s="222"/>
      <c r="V251" s="221"/>
      <c r="W251" s="221"/>
      <c r="X251" s="221"/>
      <c r="Y251" s="6"/>
      <c r="Z251" s="224"/>
      <c r="AA251" s="7"/>
      <c r="AB251" s="7"/>
      <c r="AC251" s="8"/>
      <c r="AD251" s="10"/>
      <c r="AE251" s="189"/>
      <c r="AF251" s="105"/>
      <c r="AG251" s="176"/>
      <c r="AH251" s="176"/>
      <c r="AI251" s="176"/>
      <c r="AJ251" s="176"/>
      <c r="AK251" s="176"/>
      <c r="AL251" s="179"/>
      <c r="AW251" s="180"/>
      <c r="AX251" s="181"/>
      <c r="BI251" s="182"/>
    </row>
    <row r="252" spans="1:61" ht="12.75" hidden="1">
      <c r="A252" s="3"/>
      <c r="B252" s="4"/>
      <c r="C252" s="5"/>
      <c r="D252" s="17"/>
      <c r="E252" s="17"/>
      <c r="F252" s="17"/>
      <c r="G252" s="232"/>
      <c r="H252" s="223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2"/>
      <c r="U252" s="222"/>
      <c r="V252" s="221"/>
      <c r="W252" s="221"/>
      <c r="X252" s="221"/>
      <c r="Y252" s="6"/>
      <c r="Z252" s="224"/>
      <c r="AA252" s="7"/>
      <c r="AB252" s="7"/>
      <c r="AC252" s="8"/>
      <c r="AD252" s="10"/>
      <c r="AE252" s="189"/>
      <c r="AF252" s="105"/>
      <c r="AG252" s="176"/>
      <c r="AH252" s="176"/>
      <c r="AI252" s="176"/>
      <c r="AJ252" s="176"/>
      <c r="AK252" s="176"/>
      <c r="AL252" s="179"/>
      <c r="AW252" s="180"/>
      <c r="AX252" s="181"/>
      <c r="BI252" s="182"/>
    </row>
    <row r="253" spans="1:61" ht="12.75" hidden="1">
      <c r="A253" s="3"/>
      <c r="B253" s="4"/>
      <c r="C253" s="5"/>
      <c r="D253" s="17"/>
      <c r="E253" s="17"/>
      <c r="F253" s="17"/>
      <c r="G253" s="232"/>
      <c r="H253" s="223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2"/>
      <c r="U253" s="222"/>
      <c r="V253" s="221"/>
      <c r="W253" s="221"/>
      <c r="X253" s="221"/>
      <c r="Y253" s="6"/>
      <c r="Z253" s="224"/>
      <c r="AA253" s="7"/>
      <c r="AB253" s="7"/>
      <c r="AC253" s="8"/>
      <c r="AD253" s="10"/>
      <c r="AE253" s="189"/>
      <c r="AF253" s="105"/>
      <c r="AG253" s="176"/>
      <c r="AH253" s="176"/>
      <c r="AI253" s="176"/>
      <c r="AJ253" s="176"/>
      <c r="AK253" s="176"/>
      <c r="AL253" s="179"/>
      <c r="AW253" s="180"/>
      <c r="AX253" s="181"/>
      <c r="BI253" s="182"/>
    </row>
    <row r="254" spans="1:61" ht="12.75" hidden="1">
      <c r="A254" s="3"/>
      <c r="B254" s="4"/>
      <c r="C254" s="5"/>
      <c r="D254" s="17"/>
      <c r="E254" s="17"/>
      <c r="F254" s="17"/>
      <c r="G254" s="232"/>
      <c r="H254" s="223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2"/>
      <c r="U254" s="222"/>
      <c r="V254" s="221"/>
      <c r="W254" s="221"/>
      <c r="X254" s="221"/>
      <c r="Y254" s="6"/>
      <c r="Z254" s="224"/>
      <c r="AA254" s="7"/>
      <c r="AB254" s="7"/>
      <c r="AC254" s="8"/>
      <c r="AD254" s="10"/>
      <c r="AE254" s="189"/>
      <c r="AF254" s="105"/>
      <c r="AG254" s="176"/>
      <c r="AH254" s="176"/>
      <c r="AI254" s="176"/>
      <c r="AJ254" s="176"/>
      <c r="AK254" s="176"/>
      <c r="AL254" s="179"/>
      <c r="AW254" s="180"/>
      <c r="AX254" s="181"/>
      <c r="BI254" s="182"/>
    </row>
    <row r="255" spans="1:61" ht="12.75" hidden="1">
      <c r="A255" s="3"/>
      <c r="B255" s="4"/>
      <c r="C255" s="5"/>
      <c r="D255" s="17"/>
      <c r="E255" s="17"/>
      <c r="F255" s="17"/>
      <c r="G255" s="232"/>
      <c r="H255" s="223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2"/>
      <c r="U255" s="222"/>
      <c r="V255" s="221"/>
      <c r="W255" s="221"/>
      <c r="X255" s="221"/>
      <c r="Y255" s="6"/>
      <c r="Z255" s="224"/>
      <c r="AA255" s="7"/>
      <c r="AB255" s="7"/>
      <c r="AC255" s="8"/>
      <c r="AD255" s="10"/>
      <c r="AE255" s="189"/>
      <c r="AF255" s="105"/>
      <c r="AG255" s="176"/>
      <c r="AH255" s="176"/>
      <c r="AI255" s="176"/>
      <c r="AJ255" s="176"/>
      <c r="AK255" s="176"/>
      <c r="AL255" s="179"/>
      <c r="AW255" s="180"/>
      <c r="AX255" s="181"/>
      <c r="BI255" s="182"/>
    </row>
    <row r="256" spans="1:61" ht="12.75" hidden="1">
      <c r="A256" s="3"/>
      <c r="B256" s="4"/>
      <c r="C256" s="5"/>
      <c r="D256" s="17"/>
      <c r="E256" s="17"/>
      <c r="F256" s="17"/>
      <c r="G256" s="232"/>
      <c r="H256" s="223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2"/>
      <c r="U256" s="222"/>
      <c r="V256" s="221"/>
      <c r="W256" s="221"/>
      <c r="X256" s="221"/>
      <c r="Y256" s="6"/>
      <c r="Z256" s="224"/>
      <c r="AA256" s="7"/>
      <c r="AB256" s="7"/>
      <c r="AC256" s="8"/>
      <c r="AD256" s="10"/>
      <c r="AE256" s="189"/>
      <c r="AF256" s="105"/>
      <c r="AG256" s="176"/>
      <c r="AH256" s="176"/>
      <c r="AI256" s="176"/>
      <c r="AJ256" s="176"/>
      <c r="AK256" s="176"/>
      <c r="AL256" s="179"/>
      <c r="AW256" s="180"/>
      <c r="AX256" s="181"/>
      <c r="BI256" s="182"/>
    </row>
    <row r="257" spans="1:61" ht="12.75" hidden="1">
      <c r="A257" s="3"/>
      <c r="B257" s="4"/>
      <c r="C257" s="5"/>
      <c r="D257" s="17"/>
      <c r="E257" s="17"/>
      <c r="F257" s="17"/>
      <c r="G257" s="232"/>
      <c r="H257" s="223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2"/>
      <c r="U257" s="222"/>
      <c r="V257" s="221"/>
      <c r="W257" s="221"/>
      <c r="X257" s="221"/>
      <c r="Y257" s="6"/>
      <c r="Z257" s="224"/>
      <c r="AA257" s="7"/>
      <c r="AB257" s="7"/>
      <c r="AC257" s="8"/>
      <c r="AD257" s="10"/>
      <c r="AE257" s="189"/>
      <c r="AF257" s="105"/>
      <c r="AG257" s="176"/>
      <c r="AH257" s="176"/>
      <c r="AI257" s="176"/>
      <c r="AJ257" s="176"/>
      <c r="AK257" s="176"/>
      <c r="AL257" s="179"/>
      <c r="AW257" s="180"/>
      <c r="AX257" s="181"/>
      <c r="BI257" s="182"/>
    </row>
    <row r="258" spans="1:61" ht="12.75" hidden="1">
      <c r="A258" s="3"/>
      <c r="B258" s="4"/>
      <c r="C258" s="5"/>
      <c r="D258" s="17"/>
      <c r="E258" s="17"/>
      <c r="F258" s="17"/>
      <c r="G258" s="232"/>
      <c r="H258" s="223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2"/>
      <c r="U258" s="222"/>
      <c r="V258" s="221"/>
      <c r="W258" s="221"/>
      <c r="X258" s="221"/>
      <c r="Y258" s="6"/>
      <c r="Z258" s="224"/>
      <c r="AA258" s="7"/>
      <c r="AB258" s="7"/>
      <c r="AC258" s="8"/>
      <c r="AD258" s="10"/>
      <c r="AE258" s="189"/>
      <c r="AF258" s="105"/>
      <c r="AG258" s="176"/>
      <c r="AH258" s="176"/>
      <c r="AI258" s="176"/>
      <c r="AJ258" s="176"/>
      <c r="AK258" s="176"/>
      <c r="AL258" s="179"/>
      <c r="AW258" s="180"/>
      <c r="AX258" s="181"/>
      <c r="BI258" s="182"/>
    </row>
    <row r="259" spans="1:61" ht="12.75" hidden="1">
      <c r="A259" s="3"/>
      <c r="B259" s="4"/>
      <c r="C259" s="5"/>
      <c r="D259" s="17"/>
      <c r="E259" s="17"/>
      <c r="F259" s="17"/>
      <c r="G259" s="232"/>
      <c r="H259" s="223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2"/>
      <c r="U259" s="222"/>
      <c r="V259" s="221"/>
      <c r="W259" s="221"/>
      <c r="X259" s="221"/>
      <c r="Y259" s="6"/>
      <c r="Z259" s="224"/>
      <c r="AA259" s="7"/>
      <c r="AB259" s="7"/>
      <c r="AC259" s="8"/>
      <c r="AD259" s="10"/>
      <c r="AE259" s="189"/>
      <c r="AF259" s="105"/>
      <c r="AG259" s="176"/>
      <c r="AH259" s="176"/>
      <c r="AI259" s="176"/>
      <c r="AJ259" s="176"/>
      <c r="AK259" s="176"/>
      <c r="AL259" s="179"/>
      <c r="AW259" s="180"/>
      <c r="AX259" s="181"/>
      <c r="BI259" s="182"/>
    </row>
    <row r="260" spans="1:61" ht="12.75" hidden="1">
      <c r="A260" s="3"/>
      <c r="B260" s="4"/>
      <c r="C260" s="5"/>
      <c r="D260" s="17"/>
      <c r="E260" s="17"/>
      <c r="F260" s="17"/>
      <c r="G260" s="232"/>
      <c r="H260" s="223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2"/>
      <c r="U260" s="222"/>
      <c r="V260" s="221"/>
      <c r="W260" s="221"/>
      <c r="X260" s="221"/>
      <c r="Y260" s="6"/>
      <c r="Z260" s="224"/>
      <c r="AA260" s="7"/>
      <c r="AB260" s="7"/>
      <c r="AC260" s="8"/>
      <c r="AD260" s="10"/>
      <c r="AE260" s="189"/>
      <c r="AF260" s="105"/>
      <c r="AG260" s="176"/>
      <c r="AH260" s="176"/>
      <c r="AI260" s="176"/>
      <c r="AJ260" s="176"/>
      <c r="AK260" s="176"/>
      <c r="AL260" s="179"/>
      <c r="AW260" s="180"/>
      <c r="AX260" s="181"/>
      <c r="BI260" s="182"/>
    </row>
    <row r="261" spans="1:61" ht="12.75" hidden="1">
      <c r="A261" s="3"/>
      <c r="B261" s="4"/>
      <c r="C261" s="5"/>
      <c r="D261" s="17"/>
      <c r="E261" s="17"/>
      <c r="F261" s="17"/>
      <c r="G261" s="232"/>
      <c r="H261" s="223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2"/>
      <c r="U261" s="222"/>
      <c r="V261" s="221"/>
      <c r="W261" s="221"/>
      <c r="X261" s="221"/>
      <c r="Y261" s="6"/>
      <c r="Z261" s="224"/>
      <c r="AA261" s="7"/>
      <c r="AB261" s="7"/>
      <c r="AC261" s="8"/>
      <c r="AD261" s="10"/>
      <c r="AE261" s="189"/>
      <c r="AF261" s="105"/>
      <c r="AG261" s="176"/>
      <c r="AH261" s="176"/>
      <c r="AI261" s="176"/>
      <c r="AJ261" s="176"/>
      <c r="AK261" s="176"/>
      <c r="AL261" s="179"/>
      <c r="AW261" s="180"/>
      <c r="AX261" s="181"/>
      <c r="BI261" s="182"/>
    </row>
    <row r="262" spans="1:61" ht="12.75" hidden="1">
      <c r="A262" s="3"/>
      <c r="B262" s="4"/>
      <c r="C262" s="5"/>
      <c r="D262" s="17"/>
      <c r="E262" s="17"/>
      <c r="F262" s="17"/>
      <c r="G262" s="232"/>
      <c r="H262" s="223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2"/>
      <c r="U262" s="222"/>
      <c r="V262" s="221"/>
      <c r="W262" s="221"/>
      <c r="X262" s="221"/>
      <c r="Y262" s="6"/>
      <c r="Z262" s="224"/>
      <c r="AA262" s="7"/>
      <c r="AB262" s="7"/>
      <c r="AC262" s="8"/>
      <c r="AD262" s="10"/>
      <c r="AE262" s="189"/>
      <c r="AF262" s="105"/>
      <c r="AG262" s="176"/>
      <c r="AH262" s="176"/>
      <c r="AI262" s="176"/>
      <c r="AJ262" s="176"/>
      <c r="AK262" s="176"/>
      <c r="AL262" s="179"/>
      <c r="AW262" s="180"/>
      <c r="AX262" s="181"/>
      <c r="BI262" s="182"/>
    </row>
    <row r="263" spans="1:61" ht="12.75" hidden="1">
      <c r="A263" s="3"/>
      <c r="B263" s="4"/>
      <c r="C263" s="5"/>
      <c r="D263" s="17"/>
      <c r="E263" s="17"/>
      <c r="F263" s="17"/>
      <c r="G263" s="232"/>
      <c r="H263" s="223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2"/>
      <c r="U263" s="222"/>
      <c r="V263" s="221"/>
      <c r="W263" s="221"/>
      <c r="X263" s="221"/>
      <c r="Y263" s="6"/>
      <c r="Z263" s="224"/>
      <c r="AA263" s="7"/>
      <c r="AB263" s="7"/>
      <c r="AC263" s="8"/>
      <c r="AD263" s="10"/>
      <c r="AE263" s="189"/>
      <c r="AF263" s="105"/>
      <c r="AG263" s="176"/>
      <c r="AH263" s="176"/>
      <c r="AI263" s="176"/>
      <c r="AJ263" s="176"/>
      <c r="AK263" s="176"/>
      <c r="AL263" s="179"/>
      <c r="AW263" s="180"/>
      <c r="AX263" s="181"/>
      <c r="BI263" s="182"/>
    </row>
    <row r="264" spans="1:61" ht="12.75" hidden="1">
      <c r="A264" s="3"/>
      <c r="B264" s="4"/>
      <c r="C264" s="5"/>
      <c r="D264" s="17"/>
      <c r="E264" s="17"/>
      <c r="F264" s="17"/>
      <c r="G264" s="232"/>
      <c r="H264" s="223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2"/>
      <c r="U264" s="222"/>
      <c r="V264" s="221"/>
      <c r="W264" s="221"/>
      <c r="X264" s="221"/>
      <c r="Y264" s="6"/>
      <c r="Z264" s="224"/>
      <c r="AA264" s="7"/>
      <c r="AB264" s="7"/>
      <c r="AC264" s="8"/>
      <c r="AD264" s="10"/>
      <c r="AE264" s="189"/>
      <c r="AF264" s="105"/>
      <c r="AG264" s="176"/>
      <c r="AH264" s="176"/>
      <c r="AI264" s="176"/>
      <c r="AJ264" s="176"/>
      <c r="AK264" s="176"/>
      <c r="AL264" s="179"/>
      <c r="AW264" s="180"/>
      <c r="AX264" s="181"/>
      <c r="BI264" s="182"/>
    </row>
    <row r="265" spans="1:61" ht="12.75" hidden="1">
      <c r="A265" s="3"/>
      <c r="B265" s="4"/>
      <c r="C265" s="5"/>
      <c r="D265" s="17"/>
      <c r="E265" s="17"/>
      <c r="F265" s="17"/>
      <c r="G265" s="232"/>
      <c r="H265" s="223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2"/>
      <c r="U265" s="222"/>
      <c r="V265" s="221"/>
      <c r="W265" s="221"/>
      <c r="X265" s="221"/>
      <c r="Y265" s="6"/>
      <c r="Z265" s="224"/>
      <c r="AA265" s="7"/>
      <c r="AB265" s="7"/>
      <c r="AC265" s="8"/>
      <c r="AD265" s="10"/>
      <c r="AE265" s="189"/>
      <c r="AF265" s="105"/>
      <c r="AG265" s="176"/>
      <c r="AH265" s="176"/>
      <c r="AI265" s="176"/>
      <c r="AJ265" s="176"/>
      <c r="AK265" s="176"/>
      <c r="AL265" s="179"/>
      <c r="AW265" s="180"/>
      <c r="AX265" s="181"/>
      <c r="BI265" s="182"/>
    </row>
    <row r="266" spans="1:61" ht="12.75" hidden="1">
      <c r="A266" s="3"/>
      <c r="B266" s="4"/>
      <c r="C266" s="5"/>
      <c r="D266" s="17"/>
      <c r="E266" s="17"/>
      <c r="F266" s="17"/>
      <c r="G266" s="232"/>
      <c r="H266" s="223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2"/>
      <c r="U266" s="222"/>
      <c r="V266" s="221"/>
      <c r="W266" s="221"/>
      <c r="X266" s="221"/>
      <c r="Y266" s="6"/>
      <c r="Z266" s="224"/>
      <c r="AA266" s="7"/>
      <c r="AB266" s="7"/>
      <c r="AC266" s="8"/>
      <c r="AD266" s="10"/>
      <c r="AE266" s="189"/>
      <c r="AF266" s="105"/>
      <c r="AG266" s="176"/>
      <c r="AH266" s="176"/>
      <c r="AI266" s="176"/>
      <c r="AJ266" s="176"/>
      <c r="AK266" s="176"/>
      <c r="AL266" s="179"/>
      <c r="AW266" s="180"/>
      <c r="AX266" s="181"/>
      <c r="BI266" s="182"/>
    </row>
    <row r="267" spans="1:61" ht="12.75" hidden="1">
      <c r="A267" s="3"/>
      <c r="B267" s="4"/>
      <c r="C267" s="5"/>
      <c r="D267" s="17"/>
      <c r="E267" s="17"/>
      <c r="F267" s="17"/>
      <c r="G267" s="232"/>
      <c r="H267" s="223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2"/>
      <c r="U267" s="222"/>
      <c r="V267" s="221"/>
      <c r="W267" s="221"/>
      <c r="X267" s="221"/>
      <c r="Y267" s="6"/>
      <c r="Z267" s="224"/>
      <c r="AA267" s="7"/>
      <c r="AB267" s="7"/>
      <c r="AC267" s="8"/>
      <c r="AD267" s="10"/>
      <c r="AE267" s="189"/>
      <c r="AF267" s="105"/>
      <c r="AG267" s="176"/>
      <c r="AH267" s="176"/>
      <c r="AI267" s="176"/>
      <c r="AJ267" s="176"/>
      <c r="AK267" s="176"/>
      <c r="AL267" s="179"/>
      <c r="AW267" s="180"/>
      <c r="AX267" s="181"/>
      <c r="BI267" s="182"/>
    </row>
    <row r="268" spans="1:61" ht="12.75" hidden="1">
      <c r="A268" s="3"/>
      <c r="B268" s="4"/>
      <c r="C268" s="5"/>
      <c r="D268" s="17"/>
      <c r="E268" s="17"/>
      <c r="F268" s="17"/>
      <c r="G268" s="232"/>
      <c r="H268" s="223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2"/>
      <c r="U268" s="222"/>
      <c r="V268" s="221"/>
      <c r="W268" s="221"/>
      <c r="X268" s="221"/>
      <c r="Y268" s="6"/>
      <c r="Z268" s="224"/>
      <c r="AA268" s="7"/>
      <c r="AB268" s="7"/>
      <c r="AC268" s="8"/>
      <c r="AD268" s="10"/>
      <c r="AE268" s="189"/>
      <c r="AF268" s="105"/>
      <c r="AG268" s="176"/>
      <c r="AH268" s="176"/>
      <c r="AI268" s="176"/>
      <c r="AJ268" s="176"/>
      <c r="AK268" s="176"/>
      <c r="AL268" s="179"/>
      <c r="AW268" s="180"/>
      <c r="AX268" s="181"/>
      <c r="BI268" s="182"/>
    </row>
    <row r="269" spans="1:61" ht="12.75" hidden="1">
      <c r="A269" s="3"/>
      <c r="B269" s="4"/>
      <c r="C269" s="5"/>
      <c r="D269" s="17"/>
      <c r="E269" s="17"/>
      <c r="F269" s="17"/>
      <c r="G269" s="232"/>
      <c r="H269" s="223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2"/>
      <c r="U269" s="222"/>
      <c r="V269" s="221"/>
      <c r="W269" s="221"/>
      <c r="X269" s="221"/>
      <c r="Y269" s="6"/>
      <c r="Z269" s="224"/>
      <c r="AA269" s="7"/>
      <c r="AB269" s="7"/>
      <c r="AC269" s="8"/>
      <c r="AD269" s="10"/>
      <c r="AE269" s="189"/>
      <c r="AF269" s="105"/>
      <c r="AG269" s="176"/>
      <c r="AH269" s="176"/>
      <c r="AI269" s="176"/>
      <c r="AJ269" s="176"/>
      <c r="AK269" s="176"/>
      <c r="AL269" s="179"/>
      <c r="AW269" s="180"/>
      <c r="AX269" s="181"/>
      <c r="BI269" s="182"/>
    </row>
    <row r="270" spans="1:61" ht="12.75" hidden="1">
      <c r="A270" s="3"/>
      <c r="B270" s="4"/>
      <c r="C270" s="5"/>
      <c r="D270" s="17"/>
      <c r="E270" s="17"/>
      <c r="F270" s="17"/>
      <c r="G270" s="232"/>
      <c r="H270" s="223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2"/>
      <c r="U270" s="222"/>
      <c r="V270" s="221"/>
      <c r="W270" s="221"/>
      <c r="X270" s="221"/>
      <c r="Y270" s="6"/>
      <c r="Z270" s="224"/>
      <c r="AA270" s="7"/>
      <c r="AB270" s="7"/>
      <c r="AC270" s="8"/>
      <c r="AD270" s="10"/>
      <c r="AE270" s="189"/>
      <c r="AF270" s="105"/>
      <c r="AG270" s="176"/>
      <c r="AH270" s="176"/>
      <c r="AI270" s="176"/>
      <c r="AJ270" s="176"/>
      <c r="AK270" s="176"/>
      <c r="AL270" s="179"/>
      <c r="AW270" s="180"/>
      <c r="AX270" s="181"/>
      <c r="BI270" s="182"/>
    </row>
    <row r="271" spans="1:61" ht="12.75" hidden="1">
      <c r="A271" s="3"/>
      <c r="B271" s="4"/>
      <c r="C271" s="5"/>
      <c r="D271" s="17"/>
      <c r="E271" s="17"/>
      <c r="F271" s="17"/>
      <c r="G271" s="232"/>
      <c r="H271" s="223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2"/>
      <c r="U271" s="222"/>
      <c r="V271" s="221"/>
      <c r="W271" s="221"/>
      <c r="X271" s="221"/>
      <c r="Y271" s="6"/>
      <c r="Z271" s="224"/>
      <c r="AA271" s="7"/>
      <c r="AB271" s="7"/>
      <c r="AC271" s="8"/>
      <c r="AD271" s="10"/>
      <c r="AE271" s="189"/>
      <c r="AF271" s="105"/>
      <c r="AG271" s="176"/>
      <c r="AH271" s="176"/>
      <c r="AI271" s="176"/>
      <c r="AJ271" s="176"/>
      <c r="AK271" s="176"/>
      <c r="AL271" s="179"/>
      <c r="AW271" s="180"/>
      <c r="AX271" s="181"/>
      <c r="BI271" s="182"/>
    </row>
    <row r="272" spans="1:61" ht="12.75" hidden="1">
      <c r="A272" s="3"/>
      <c r="B272" s="4"/>
      <c r="C272" s="5"/>
      <c r="D272" s="17"/>
      <c r="E272" s="17"/>
      <c r="F272" s="17"/>
      <c r="G272" s="232"/>
      <c r="H272" s="223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2"/>
      <c r="U272" s="222"/>
      <c r="V272" s="221"/>
      <c r="W272" s="221"/>
      <c r="X272" s="221"/>
      <c r="Y272" s="6"/>
      <c r="Z272" s="224"/>
      <c r="AA272" s="7"/>
      <c r="AB272" s="7"/>
      <c r="AC272" s="8"/>
      <c r="AD272" s="10"/>
      <c r="AE272" s="189"/>
      <c r="AF272" s="105"/>
      <c r="AG272" s="176"/>
      <c r="AH272" s="176"/>
      <c r="AI272" s="176"/>
      <c r="AJ272" s="176"/>
      <c r="AK272" s="176"/>
      <c r="AL272" s="179"/>
      <c r="AW272" s="180"/>
      <c r="AX272" s="181"/>
      <c r="BI272" s="182"/>
    </row>
    <row r="273" spans="1:61" ht="12.75" hidden="1">
      <c r="A273" s="3"/>
      <c r="B273" s="4"/>
      <c r="C273" s="5"/>
      <c r="D273" s="17"/>
      <c r="E273" s="17"/>
      <c r="F273" s="17"/>
      <c r="G273" s="232"/>
      <c r="H273" s="223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2"/>
      <c r="U273" s="222"/>
      <c r="V273" s="221"/>
      <c r="W273" s="221"/>
      <c r="X273" s="221"/>
      <c r="Y273" s="6"/>
      <c r="Z273" s="224"/>
      <c r="AA273" s="7"/>
      <c r="AB273" s="7"/>
      <c r="AC273" s="8"/>
      <c r="AD273" s="10"/>
      <c r="AE273" s="189"/>
      <c r="AF273" s="105"/>
      <c r="AG273" s="176"/>
      <c r="AH273" s="176"/>
      <c r="AI273" s="176"/>
      <c r="AJ273" s="176"/>
      <c r="AK273" s="176"/>
      <c r="AL273" s="179"/>
      <c r="AW273" s="180"/>
      <c r="AX273" s="181"/>
      <c r="BI273" s="182"/>
    </row>
    <row r="274" spans="1:61" ht="12.75" hidden="1">
      <c r="A274" s="3"/>
      <c r="B274" s="4"/>
      <c r="C274" s="5"/>
      <c r="D274" s="17"/>
      <c r="E274" s="17"/>
      <c r="F274" s="17"/>
      <c r="G274" s="232"/>
      <c r="H274" s="223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2"/>
      <c r="U274" s="222"/>
      <c r="V274" s="221"/>
      <c r="W274" s="221"/>
      <c r="X274" s="221"/>
      <c r="Y274" s="6"/>
      <c r="Z274" s="224"/>
      <c r="AA274" s="7"/>
      <c r="AB274" s="7"/>
      <c r="AC274" s="8"/>
      <c r="AD274" s="10"/>
      <c r="AE274" s="189"/>
      <c r="AF274" s="105"/>
      <c r="AG274" s="176"/>
      <c r="AH274" s="176"/>
      <c r="AI274" s="176"/>
      <c r="AJ274" s="176"/>
      <c r="AK274" s="176"/>
      <c r="AL274" s="179"/>
      <c r="AW274" s="180"/>
      <c r="AX274" s="181"/>
      <c r="BI274" s="182"/>
    </row>
    <row r="275" spans="1:61" ht="12.75" hidden="1">
      <c r="A275" s="3"/>
      <c r="B275" s="4"/>
      <c r="C275" s="5"/>
      <c r="D275" s="17"/>
      <c r="E275" s="17"/>
      <c r="F275" s="17"/>
      <c r="G275" s="232"/>
      <c r="H275" s="223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2"/>
      <c r="U275" s="222"/>
      <c r="V275" s="221"/>
      <c r="W275" s="221"/>
      <c r="X275" s="221"/>
      <c r="Y275" s="6"/>
      <c r="Z275" s="224"/>
      <c r="AA275" s="7"/>
      <c r="AB275" s="7"/>
      <c r="AC275" s="8"/>
      <c r="AD275" s="10"/>
      <c r="AE275" s="189"/>
      <c r="AF275" s="105"/>
      <c r="AG275" s="176"/>
      <c r="AH275" s="176"/>
      <c r="AI275" s="176"/>
      <c r="AJ275" s="176"/>
      <c r="AK275" s="176"/>
      <c r="AL275" s="179"/>
      <c r="AW275" s="180"/>
      <c r="AX275" s="181"/>
      <c r="BI275" s="182"/>
    </row>
    <row r="276" spans="1:61" ht="12.75" hidden="1">
      <c r="A276" s="3"/>
      <c r="B276" s="4"/>
      <c r="C276" s="5"/>
      <c r="D276" s="17"/>
      <c r="E276" s="17"/>
      <c r="F276" s="17"/>
      <c r="G276" s="232"/>
      <c r="H276" s="223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2"/>
      <c r="U276" s="222"/>
      <c r="V276" s="221"/>
      <c r="W276" s="221"/>
      <c r="X276" s="221"/>
      <c r="Y276" s="6"/>
      <c r="Z276" s="224"/>
      <c r="AA276" s="7"/>
      <c r="AB276" s="7"/>
      <c r="AC276" s="8"/>
      <c r="AD276" s="10"/>
      <c r="AE276" s="189"/>
      <c r="AF276" s="105"/>
      <c r="AG276" s="176"/>
      <c r="AH276" s="176"/>
      <c r="AI276" s="176"/>
      <c r="AJ276" s="176"/>
      <c r="AK276" s="176"/>
      <c r="AL276" s="179"/>
      <c r="AW276" s="180"/>
      <c r="AX276" s="181"/>
      <c r="BI276" s="182"/>
    </row>
    <row r="277" spans="1:61" ht="12.75" hidden="1">
      <c r="A277" s="3"/>
      <c r="B277" s="4"/>
      <c r="C277" s="5"/>
      <c r="D277" s="17"/>
      <c r="E277" s="17"/>
      <c r="F277" s="17"/>
      <c r="G277" s="232"/>
      <c r="H277" s="223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2"/>
      <c r="U277" s="222"/>
      <c r="V277" s="221"/>
      <c r="W277" s="221"/>
      <c r="X277" s="221"/>
      <c r="Y277" s="6"/>
      <c r="Z277" s="224"/>
      <c r="AA277" s="7"/>
      <c r="AB277" s="7"/>
      <c r="AC277" s="8"/>
      <c r="AD277" s="10"/>
      <c r="AE277" s="189"/>
      <c r="AF277" s="105"/>
      <c r="AG277" s="176"/>
      <c r="AH277" s="176"/>
      <c r="AI277" s="176"/>
      <c r="AJ277" s="176"/>
      <c r="AK277" s="176"/>
      <c r="AL277" s="179"/>
      <c r="AW277" s="180"/>
      <c r="AX277" s="181"/>
      <c r="BI277" s="182"/>
    </row>
    <row r="278" spans="1:61" ht="12.75" hidden="1">
      <c r="A278" s="3"/>
      <c r="B278" s="4"/>
      <c r="C278" s="5"/>
      <c r="D278" s="17"/>
      <c r="E278" s="17"/>
      <c r="F278" s="17"/>
      <c r="G278" s="232"/>
      <c r="H278" s="223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2"/>
      <c r="U278" s="222"/>
      <c r="V278" s="221"/>
      <c r="W278" s="221"/>
      <c r="X278" s="221"/>
      <c r="Y278" s="6"/>
      <c r="Z278" s="224"/>
      <c r="AA278" s="7"/>
      <c r="AB278" s="7"/>
      <c r="AC278" s="8"/>
      <c r="AD278" s="10"/>
      <c r="AE278" s="189"/>
      <c r="AF278" s="105"/>
      <c r="AG278" s="176"/>
      <c r="AH278" s="176"/>
      <c r="AI278" s="176"/>
      <c r="AJ278" s="176"/>
      <c r="AK278" s="176"/>
      <c r="AL278" s="179"/>
      <c r="AW278" s="180"/>
      <c r="AX278" s="181"/>
      <c r="BI278" s="182"/>
    </row>
    <row r="279" spans="1:61" ht="12.75" hidden="1">
      <c r="A279" s="3"/>
      <c r="B279" s="4"/>
      <c r="C279" s="5"/>
      <c r="D279" s="17"/>
      <c r="E279" s="17"/>
      <c r="F279" s="17"/>
      <c r="G279" s="232"/>
      <c r="H279" s="223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2"/>
      <c r="U279" s="222"/>
      <c r="V279" s="221"/>
      <c r="W279" s="221"/>
      <c r="X279" s="221"/>
      <c r="Y279" s="6"/>
      <c r="Z279" s="224"/>
      <c r="AA279" s="7"/>
      <c r="AB279" s="7"/>
      <c r="AC279" s="8"/>
      <c r="AD279" s="10"/>
      <c r="AE279" s="189"/>
      <c r="AF279" s="105"/>
      <c r="AG279" s="176"/>
      <c r="AH279" s="176"/>
      <c r="AI279" s="176"/>
      <c r="AJ279" s="176"/>
      <c r="AK279" s="176"/>
      <c r="AL279" s="179"/>
      <c r="AW279" s="180"/>
      <c r="AX279" s="181"/>
      <c r="BI279" s="182"/>
    </row>
    <row r="280" spans="1:61" ht="12.75" hidden="1">
      <c r="A280" s="3"/>
      <c r="B280" s="4"/>
      <c r="C280" s="5"/>
      <c r="D280" s="17"/>
      <c r="E280" s="17"/>
      <c r="F280" s="17"/>
      <c r="G280" s="232"/>
      <c r="H280" s="223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2"/>
      <c r="U280" s="222"/>
      <c r="V280" s="221"/>
      <c r="W280" s="221"/>
      <c r="X280" s="221"/>
      <c r="Y280" s="6"/>
      <c r="Z280" s="224"/>
      <c r="AA280" s="7"/>
      <c r="AB280" s="7"/>
      <c r="AC280" s="8"/>
      <c r="AD280" s="10"/>
      <c r="AE280" s="189"/>
      <c r="AF280" s="105"/>
      <c r="AG280" s="176"/>
      <c r="AH280" s="176"/>
      <c r="AI280" s="176"/>
      <c r="AJ280" s="176"/>
      <c r="AK280" s="176"/>
      <c r="AL280" s="179"/>
      <c r="AW280" s="180"/>
      <c r="AX280" s="181"/>
      <c r="BI280" s="182"/>
    </row>
    <row r="281" spans="1:61" ht="12.75" hidden="1">
      <c r="A281" s="3"/>
      <c r="B281" s="4"/>
      <c r="C281" s="5"/>
      <c r="D281" s="17"/>
      <c r="E281" s="17"/>
      <c r="F281" s="17"/>
      <c r="G281" s="232"/>
      <c r="H281" s="223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2"/>
      <c r="U281" s="222"/>
      <c r="V281" s="221"/>
      <c r="W281" s="221"/>
      <c r="X281" s="221"/>
      <c r="Y281" s="6"/>
      <c r="Z281" s="224"/>
      <c r="AA281" s="7"/>
      <c r="AB281" s="7"/>
      <c r="AC281" s="8"/>
      <c r="AD281" s="10"/>
      <c r="AE281" s="189"/>
      <c r="AF281" s="105"/>
      <c r="AG281" s="176"/>
      <c r="AH281" s="176"/>
      <c r="AI281" s="176"/>
      <c r="AJ281" s="176"/>
      <c r="AK281" s="176"/>
      <c r="AL281" s="179"/>
      <c r="AW281" s="180"/>
      <c r="AX281" s="181"/>
      <c r="BI281" s="182"/>
    </row>
    <row r="282" spans="1:61" ht="12.75" hidden="1">
      <c r="A282" s="3"/>
      <c r="B282" s="4"/>
      <c r="C282" s="5"/>
      <c r="D282" s="17"/>
      <c r="E282" s="17"/>
      <c r="F282" s="17"/>
      <c r="G282" s="232"/>
      <c r="H282" s="223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2"/>
      <c r="U282" s="222"/>
      <c r="V282" s="221"/>
      <c r="W282" s="221"/>
      <c r="X282" s="221"/>
      <c r="Y282" s="6"/>
      <c r="Z282" s="224"/>
      <c r="AA282" s="7"/>
      <c r="AB282" s="7"/>
      <c r="AC282" s="8"/>
      <c r="AD282" s="10"/>
      <c r="AE282" s="189"/>
      <c r="AF282" s="105"/>
      <c r="AG282" s="176"/>
      <c r="AH282" s="176"/>
      <c r="AI282" s="176"/>
      <c r="AJ282" s="176"/>
      <c r="AK282" s="176"/>
      <c r="AL282" s="179"/>
      <c r="AW282" s="180"/>
      <c r="AX282" s="181"/>
      <c r="BI282" s="182"/>
    </row>
    <row r="283" spans="1:61" ht="12.75" hidden="1">
      <c r="A283" s="3"/>
      <c r="B283" s="4"/>
      <c r="C283" s="5"/>
      <c r="D283" s="17"/>
      <c r="E283" s="17"/>
      <c r="F283" s="17"/>
      <c r="G283" s="232"/>
      <c r="H283" s="223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2"/>
      <c r="U283" s="222"/>
      <c r="V283" s="221"/>
      <c r="W283" s="221"/>
      <c r="X283" s="221"/>
      <c r="Y283" s="6"/>
      <c r="Z283" s="224"/>
      <c r="AA283" s="7"/>
      <c r="AB283" s="7"/>
      <c r="AC283" s="8"/>
      <c r="AD283" s="10"/>
      <c r="AE283" s="189"/>
      <c r="AF283" s="105"/>
      <c r="AG283" s="176"/>
      <c r="AH283" s="176"/>
      <c r="AI283" s="176"/>
      <c r="AJ283" s="176"/>
      <c r="AK283" s="176"/>
      <c r="AL283" s="179"/>
      <c r="AW283" s="180"/>
      <c r="AX283" s="181"/>
      <c r="BI283" s="182"/>
    </row>
    <row r="284" spans="1:61" ht="12.75" hidden="1">
      <c r="A284" s="3"/>
      <c r="B284" s="4"/>
      <c r="C284" s="5"/>
      <c r="D284" s="17"/>
      <c r="E284" s="17"/>
      <c r="F284" s="17"/>
      <c r="G284" s="232"/>
      <c r="H284" s="223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2"/>
      <c r="U284" s="222"/>
      <c r="V284" s="221"/>
      <c r="W284" s="221"/>
      <c r="X284" s="221"/>
      <c r="Y284" s="6"/>
      <c r="Z284" s="224"/>
      <c r="AA284" s="7"/>
      <c r="AB284" s="7"/>
      <c r="AC284" s="8"/>
      <c r="AD284" s="10"/>
      <c r="AE284" s="189"/>
      <c r="AF284" s="105"/>
      <c r="AG284" s="176"/>
      <c r="AH284" s="176"/>
      <c r="AI284" s="176"/>
      <c r="AJ284" s="176"/>
      <c r="AK284" s="176"/>
      <c r="AL284" s="179"/>
      <c r="AW284" s="180"/>
      <c r="AX284" s="181"/>
      <c r="BI284" s="182"/>
    </row>
    <row r="285" spans="1:61" ht="12.75" hidden="1">
      <c r="A285" s="3"/>
      <c r="B285" s="4"/>
      <c r="C285" s="5"/>
      <c r="D285" s="17"/>
      <c r="E285" s="17"/>
      <c r="F285" s="17"/>
      <c r="G285" s="232"/>
      <c r="H285" s="223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2"/>
      <c r="U285" s="222"/>
      <c r="V285" s="221"/>
      <c r="W285" s="221"/>
      <c r="X285" s="221"/>
      <c r="Y285" s="6"/>
      <c r="Z285" s="224"/>
      <c r="AA285" s="7"/>
      <c r="AB285" s="7"/>
      <c r="AC285" s="8"/>
      <c r="AD285" s="10"/>
      <c r="AE285" s="189"/>
      <c r="AF285" s="105"/>
      <c r="AG285" s="176"/>
      <c r="AH285" s="176"/>
      <c r="AI285" s="176"/>
      <c r="AJ285" s="176"/>
      <c r="AK285" s="176"/>
      <c r="AL285" s="179"/>
      <c r="AW285" s="180"/>
      <c r="AX285" s="181"/>
      <c r="BI285" s="182"/>
    </row>
    <row r="286" spans="1:61" ht="12.75" hidden="1">
      <c r="A286" s="3"/>
      <c r="B286" s="4"/>
      <c r="C286" s="5"/>
      <c r="D286" s="17"/>
      <c r="E286" s="17"/>
      <c r="F286" s="17"/>
      <c r="G286" s="232"/>
      <c r="H286" s="223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2"/>
      <c r="U286" s="222"/>
      <c r="V286" s="221"/>
      <c r="W286" s="221"/>
      <c r="X286" s="221"/>
      <c r="Y286" s="6"/>
      <c r="Z286" s="224"/>
      <c r="AA286" s="7"/>
      <c r="AB286" s="7"/>
      <c r="AC286" s="8"/>
      <c r="AD286" s="10"/>
      <c r="AE286" s="189"/>
      <c r="AF286" s="105"/>
      <c r="AG286" s="176"/>
      <c r="AH286" s="176"/>
      <c r="AI286" s="176"/>
      <c r="AJ286" s="176"/>
      <c r="AK286" s="176"/>
      <c r="AL286" s="179"/>
      <c r="AW286" s="180"/>
      <c r="AX286" s="181"/>
      <c r="BI286" s="182"/>
    </row>
    <row r="287" spans="1:61" ht="12.75" hidden="1">
      <c r="A287" s="3"/>
      <c r="B287" s="4"/>
      <c r="C287" s="5"/>
      <c r="D287" s="17"/>
      <c r="E287" s="17"/>
      <c r="F287" s="17"/>
      <c r="G287" s="232"/>
      <c r="H287" s="223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2"/>
      <c r="U287" s="222"/>
      <c r="V287" s="221"/>
      <c r="W287" s="221"/>
      <c r="X287" s="221"/>
      <c r="Y287" s="6"/>
      <c r="Z287" s="224"/>
      <c r="AA287" s="7"/>
      <c r="AB287" s="7"/>
      <c r="AC287" s="8"/>
      <c r="AD287" s="10"/>
      <c r="AE287" s="189"/>
      <c r="AF287" s="105"/>
      <c r="AG287" s="176"/>
      <c r="AH287" s="176"/>
      <c r="AI287" s="176"/>
      <c r="AJ287" s="176"/>
      <c r="AK287" s="176"/>
      <c r="AL287" s="179"/>
      <c r="AW287" s="180"/>
      <c r="AX287" s="181"/>
      <c r="BI287" s="182"/>
    </row>
    <row r="288" spans="1:61" ht="12.75" hidden="1">
      <c r="A288" s="3"/>
      <c r="B288" s="4"/>
      <c r="C288" s="5"/>
      <c r="D288" s="17"/>
      <c r="E288" s="17"/>
      <c r="F288" s="17"/>
      <c r="G288" s="232"/>
      <c r="H288" s="223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2"/>
      <c r="U288" s="222"/>
      <c r="V288" s="221"/>
      <c r="W288" s="221"/>
      <c r="X288" s="221"/>
      <c r="Y288" s="6"/>
      <c r="Z288" s="224"/>
      <c r="AA288" s="7"/>
      <c r="AB288" s="7"/>
      <c r="AC288" s="8"/>
      <c r="AD288" s="10"/>
      <c r="AE288" s="189"/>
      <c r="AF288" s="105"/>
      <c r="AG288" s="176"/>
      <c r="AH288" s="176"/>
      <c r="AI288" s="176"/>
      <c r="AJ288" s="176"/>
      <c r="AK288" s="176"/>
      <c r="AL288" s="179"/>
      <c r="AW288" s="180"/>
      <c r="AX288" s="181"/>
      <c r="BI288" s="182"/>
    </row>
    <row r="289" spans="1:61" ht="12.75" hidden="1">
      <c r="A289" s="3"/>
      <c r="B289" s="4"/>
      <c r="C289" s="5"/>
      <c r="D289" s="17"/>
      <c r="E289" s="17"/>
      <c r="F289" s="17"/>
      <c r="G289" s="232"/>
      <c r="H289" s="223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2"/>
      <c r="U289" s="222"/>
      <c r="V289" s="221"/>
      <c r="W289" s="221"/>
      <c r="X289" s="221"/>
      <c r="Y289" s="6"/>
      <c r="Z289" s="224"/>
      <c r="AA289" s="7"/>
      <c r="AB289" s="7"/>
      <c r="AC289" s="8"/>
      <c r="AD289" s="10"/>
      <c r="AE289" s="189"/>
      <c r="AF289" s="105"/>
      <c r="AG289" s="176"/>
      <c r="AH289" s="176"/>
      <c r="AI289" s="176"/>
      <c r="AJ289" s="176"/>
      <c r="AK289" s="176"/>
      <c r="AL289" s="179"/>
      <c r="AW289" s="180"/>
      <c r="AX289" s="181"/>
      <c r="BI289" s="182"/>
    </row>
    <row r="290" spans="1:61" ht="12.75" hidden="1">
      <c r="A290" s="3"/>
      <c r="B290" s="4"/>
      <c r="C290" s="5"/>
      <c r="D290" s="17"/>
      <c r="E290" s="17"/>
      <c r="F290" s="17"/>
      <c r="G290" s="232"/>
      <c r="H290" s="223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2"/>
      <c r="U290" s="222"/>
      <c r="V290" s="221"/>
      <c r="W290" s="221"/>
      <c r="X290" s="221"/>
      <c r="Y290" s="6"/>
      <c r="Z290" s="224"/>
      <c r="AA290" s="7"/>
      <c r="AB290" s="7"/>
      <c r="AC290" s="8"/>
      <c r="AD290" s="10"/>
      <c r="AE290" s="189"/>
      <c r="AF290" s="105"/>
      <c r="AG290" s="176"/>
      <c r="AH290" s="176"/>
      <c r="AI290" s="176"/>
      <c r="AJ290" s="176"/>
      <c r="AK290" s="176"/>
      <c r="AL290" s="179"/>
      <c r="AW290" s="180"/>
      <c r="AX290" s="181"/>
      <c r="BI290" s="182"/>
    </row>
    <row r="291" spans="1:61" ht="12.75" hidden="1">
      <c r="A291" s="3"/>
      <c r="B291" s="4"/>
      <c r="C291" s="5"/>
      <c r="D291" s="17"/>
      <c r="E291" s="17"/>
      <c r="F291" s="17"/>
      <c r="G291" s="232"/>
      <c r="H291" s="223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2"/>
      <c r="U291" s="222"/>
      <c r="V291" s="221"/>
      <c r="W291" s="221"/>
      <c r="X291" s="221"/>
      <c r="Y291" s="6"/>
      <c r="Z291" s="224"/>
      <c r="AA291" s="7"/>
      <c r="AB291" s="7"/>
      <c r="AC291" s="8"/>
      <c r="AD291" s="10"/>
      <c r="AE291" s="189"/>
      <c r="AF291" s="105"/>
      <c r="AG291" s="176"/>
      <c r="AH291" s="176"/>
      <c r="AI291" s="176"/>
      <c r="AJ291" s="176"/>
      <c r="AK291" s="176"/>
      <c r="AL291" s="179"/>
      <c r="AW291" s="180"/>
      <c r="AX291" s="181"/>
      <c r="BI291" s="182"/>
    </row>
    <row r="292" spans="1:61" ht="12.75" hidden="1">
      <c r="A292" s="3"/>
      <c r="B292" s="4"/>
      <c r="C292" s="5"/>
      <c r="D292" s="17"/>
      <c r="E292" s="17"/>
      <c r="F292" s="17"/>
      <c r="G292" s="232"/>
      <c r="H292" s="223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2"/>
      <c r="U292" s="222"/>
      <c r="V292" s="221"/>
      <c r="W292" s="221"/>
      <c r="X292" s="221"/>
      <c r="Y292" s="6"/>
      <c r="Z292" s="224"/>
      <c r="AA292" s="7"/>
      <c r="AB292" s="7"/>
      <c r="AC292" s="8"/>
      <c r="AD292" s="10"/>
      <c r="AE292" s="189"/>
      <c r="AF292" s="105"/>
      <c r="AG292" s="176"/>
      <c r="AH292" s="176"/>
      <c r="AI292" s="176"/>
      <c r="AJ292" s="176"/>
      <c r="AK292" s="176"/>
      <c r="AL292" s="179"/>
      <c r="AW292" s="180"/>
      <c r="AX292" s="181"/>
      <c r="BI292" s="182"/>
    </row>
    <row r="293" spans="1:61" ht="12.75" hidden="1">
      <c r="A293" s="3"/>
      <c r="B293" s="4"/>
      <c r="C293" s="5"/>
      <c r="D293" s="17"/>
      <c r="E293" s="17"/>
      <c r="F293" s="17"/>
      <c r="G293" s="232"/>
      <c r="H293" s="223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2"/>
      <c r="U293" s="222"/>
      <c r="V293" s="221"/>
      <c r="W293" s="221"/>
      <c r="X293" s="221"/>
      <c r="Y293" s="6"/>
      <c r="Z293" s="224"/>
      <c r="AA293" s="7"/>
      <c r="AB293" s="7"/>
      <c r="AC293" s="8"/>
      <c r="AD293" s="10"/>
      <c r="AE293" s="189"/>
      <c r="AF293" s="105"/>
      <c r="AG293" s="176"/>
      <c r="AH293" s="176"/>
      <c r="AI293" s="176"/>
      <c r="AJ293" s="176"/>
      <c r="AK293" s="176"/>
      <c r="AL293" s="179"/>
      <c r="AW293" s="180"/>
      <c r="AX293" s="181"/>
      <c r="BI293" s="182"/>
    </row>
    <row r="294" spans="1:61" ht="12.75" hidden="1">
      <c r="A294" s="3"/>
      <c r="B294" s="4"/>
      <c r="C294" s="5"/>
      <c r="D294" s="17"/>
      <c r="E294" s="17"/>
      <c r="F294" s="17"/>
      <c r="G294" s="232"/>
      <c r="H294" s="223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2"/>
      <c r="U294" s="222"/>
      <c r="V294" s="221"/>
      <c r="W294" s="221"/>
      <c r="X294" s="221"/>
      <c r="Y294" s="6"/>
      <c r="Z294" s="224"/>
      <c r="AA294" s="7"/>
      <c r="AB294" s="7"/>
      <c r="AC294" s="8"/>
      <c r="AD294" s="10"/>
      <c r="AE294" s="189"/>
      <c r="AF294" s="105"/>
      <c r="AG294" s="176"/>
      <c r="AH294" s="176"/>
      <c r="AI294" s="176"/>
      <c r="AJ294" s="176"/>
      <c r="AK294" s="176"/>
      <c r="AL294" s="179"/>
      <c r="AW294" s="180"/>
      <c r="AX294" s="181"/>
      <c r="BI294" s="182"/>
    </row>
    <row r="295" spans="1:61" ht="12.75" hidden="1">
      <c r="A295" s="3"/>
      <c r="B295" s="4"/>
      <c r="C295" s="5"/>
      <c r="D295" s="17"/>
      <c r="E295" s="17"/>
      <c r="F295" s="17"/>
      <c r="G295" s="232"/>
      <c r="H295" s="223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2"/>
      <c r="U295" s="222"/>
      <c r="V295" s="221"/>
      <c r="W295" s="221"/>
      <c r="X295" s="221"/>
      <c r="Y295" s="6"/>
      <c r="Z295" s="224"/>
      <c r="AA295" s="7"/>
      <c r="AB295" s="7"/>
      <c r="AC295" s="8"/>
      <c r="AD295" s="10"/>
      <c r="AE295" s="189"/>
      <c r="AF295" s="105"/>
      <c r="AG295" s="176"/>
      <c r="AH295" s="176"/>
      <c r="AI295" s="176"/>
      <c r="AJ295" s="176"/>
      <c r="AK295" s="176"/>
      <c r="AL295" s="179"/>
      <c r="AW295" s="180"/>
      <c r="AX295" s="181"/>
      <c r="BI295" s="182"/>
    </row>
    <row r="296" spans="1:61" ht="12.75" hidden="1">
      <c r="A296" s="3"/>
      <c r="B296" s="4"/>
      <c r="C296" s="5"/>
      <c r="D296" s="17"/>
      <c r="E296" s="17"/>
      <c r="F296" s="17"/>
      <c r="G296" s="232"/>
      <c r="H296" s="223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2"/>
      <c r="U296" s="222"/>
      <c r="V296" s="221"/>
      <c r="W296" s="221"/>
      <c r="X296" s="221"/>
      <c r="Y296" s="6"/>
      <c r="Z296" s="224"/>
      <c r="AA296" s="7"/>
      <c r="AB296" s="7"/>
      <c r="AC296" s="8"/>
      <c r="AD296" s="10"/>
      <c r="AE296" s="189"/>
      <c r="AF296" s="105"/>
      <c r="AG296" s="176"/>
      <c r="AH296" s="176"/>
      <c r="AI296" s="176"/>
      <c r="AJ296" s="176"/>
      <c r="AK296" s="176"/>
      <c r="AL296" s="179"/>
      <c r="AW296" s="180"/>
      <c r="AX296" s="181"/>
      <c r="BI296" s="182"/>
    </row>
    <row r="297" spans="1:61" ht="12.75" hidden="1">
      <c r="A297" s="3"/>
      <c r="B297" s="4"/>
      <c r="C297" s="5"/>
      <c r="D297" s="17"/>
      <c r="E297" s="17"/>
      <c r="F297" s="17"/>
      <c r="G297" s="232"/>
      <c r="H297" s="223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2"/>
      <c r="U297" s="222"/>
      <c r="V297" s="221"/>
      <c r="W297" s="221"/>
      <c r="X297" s="221"/>
      <c r="Y297" s="6"/>
      <c r="Z297" s="224"/>
      <c r="AA297" s="7"/>
      <c r="AB297" s="7"/>
      <c r="AC297" s="8"/>
      <c r="AD297" s="10"/>
      <c r="AE297" s="189"/>
      <c r="AF297" s="105"/>
      <c r="AG297" s="176"/>
      <c r="AH297" s="176"/>
      <c r="AI297" s="176"/>
      <c r="AJ297" s="176"/>
      <c r="AK297" s="176"/>
      <c r="AL297" s="179"/>
      <c r="AW297" s="180"/>
      <c r="AX297" s="181"/>
      <c r="BI297" s="182"/>
    </row>
    <row r="298" spans="1:61" ht="12.75" hidden="1">
      <c r="A298" s="3"/>
      <c r="B298" s="4"/>
      <c r="C298" s="5"/>
      <c r="D298" s="17"/>
      <c r="E298" s="17"/>
      <c r="F298" s="17"/>
      <c r="G298" s="232"/>
      <c r="H298" s="223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2"/>
      <c r="U298" s="222"/>
      <c r="V298" s="221"/>
      <c r="W298" s="221"/>
      <c r="X298" s="221"/>
      <c r="Y298" s="6"/>
      <c r="Z298" s="224"/>
      <c r="AA298" s="7"/>
      <c r="AB298" s="7"/>
      <c r="AC298" s="8"/>
      <c r="AD298" s="10"/>
      <c r="AE298" s="189"/>
      <c r="AF298" s="105"/>
      <c r="AG298" s="176"/>
      <c r="AH298" s="176"/>
      <c r="AI298" s="176"/>
      <c r="AJ298" s="176"/>
      <c r="AK298" s="176"/>
      <c r="AL298" s="179"/>
      <c r="AW298" s="180"/>
      <c r="AX298" s="181"/>
      <c r="BI298" s="182"/>
    </row>
    <row r="299" spans="1:61" ht="12.75" hidden="1">
      <c r="A299" s="3"/>
      <c r="B299" s="4"/>
      <c r="C299" s="5"/>
      <c r="D299" s="17"/>
      <c r="E299" s="17"/>
      <c r="F299" s="17"/>
      <c r="G299" s="232"/>
      <c r="H299" s="223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2"/>
      <c r="U299" s="222"/>
      <c r="V299" s="221"/>
      <c r="W299" s="221"/>
      <c r="X299" s="221"/>
      <c r="Y299" s="6"/>
      <c r="Z299" s="224"/>
      <c r="AA299" s="7"/>
      <c r="AB299" s="7"/>
      <c r="AC299" s="8"/>
      <c r="AD299" s="10"/>
      <c r="AE299" s="189"/>
      <c r="AF299" s="105"/>
      <c r="AG299" s="176"/>
      <c r="AH299" s="176"/>
      <c r="AI299" s="176"/>
      <c r="AJ299" s="176"/>
      <c r="AK299" s="176"/>
      <c r="AL299" s="179"/>
      <c r="AW299" s="180"/>
      <c r="AX299" s="181"/>
      <c r="BI299" s="182"/>
    </row>
    <row r="300" spans="1:61" ht="12.75" hidden="1">
      <c r="A300" s="3"/>
      <c r="B300" s="4"/>
      <c r="C300" s="5"/>
      <c r="D300" s="17"/>
      <c r="E300" s="17"/>
      <c r="F300" s="17"/>
      <c r="G300" s="232"/>
      <c r="H300" s="223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2"/>
      <c r="U300" s="222"/>
      <c r="V300" s="221"/>
      <c r="W300" s="221"/>
      <c r="X300" s="221"/>
      <c r="Y300" s="6"/>
      <c r="Z300" s="224"/>
      <c r="AA300" s="7"/>
      <c r="AB300" s="7"/>
      <c r="AC300" s="8"/>
      <c r="AD300" s="10"/>
      <c r="AE300" s="189"/>
      <c r="AF300" s="105"/>
      <c r="AG300" s="176"/>
      <c r="AH300" s="176"/>
      <c r="AI300" s="176"/>
      <c r="AJ300" s="176"/>
      <c r="AK300" s="176"/>
      <c r="AL300" s="179"/>
      <c r="AW300" s="180"/>
      <c r="AX300" s="181"/>
      <c r="BI300" s="182"/>
    </row>
    <row r="301" spans="1:61" ht="12.75" hidden="1">
      <c r="A301" s="3"/>
      <c r="B301" s="4"/>
      <c r="C301" s="5"/>
      <c r="D301" s="17"/>
      <c r="E301" s="17"/>
      <c r="F301" s="17"/>
      <c r="G301" s="232"/>
      <c r="H301" s="223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2"/>
      <c r="U301" s="222"/>
      <c r="V301" s="221"/>
      <c r="W301" s="221"/>
      <c r="X301" s="221"/>
      <c r="Y301" s="6"/>
      <c r="Z301" s="224"/>
      <c r="AA301" s="7"/>
      <c r="AB301" s="7"/>
      <c r="AC301" s="8"/>
      <c r="AD301" s="10"/>
      <c r="AE301" s="189"/>
      <c r="AF301" s="105"/>
      <c r="AG301" s="176"/>
      <c r="AH301" s="176"/>
      <c r="AI301" s="176"/>
      <c r="AJ301" s="176"/>
      <c r="AK301" s="176"/>
      <c r="AL301" s="179"/>
      <c r="AW301" s="180"/>
      <c r="AX301" s="181"/>
      <c r="BI301" s="182"/>
    </row>
    <row r="302" spans="1:61" ht="12.75" hidden="1">
      <c r="A302" s="3"/>
      <c r="B302" s="4"/>
      <c r="C302" s="5"/>
      <c r="D302" s="17"/>
      <c r="E302" s="17"/>
      <c r="F302" s="17"/>
      <c r="G302" s="232"/>
      <c r="H302" s="223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2"/>
      <c r="U302" s="222"/>
      <c r="V302" s="221"/>
      <c r="W302" s="221"/>
      <c r="X302" s="221"/>
      <c r="Y302" s="6"/>
      <c r="Z302" s="224"/>
      <c r="AA302" s="7"/>
      <c r="AB302" s="7"/>
      <c r="AC302" s="8"/>
      <c r="AD302" s="10"/>
      <c r="AE302" s="189"/>
      <c r="AF302" s="105"/>
      <c r="AG302" s="176"/>
      <c r="AH302" s="176"/>
      <c r="AI302" s="176"/>
      <c r="AJ302" s="176"/>
      <c r="AK302" s="176"/>
      <c r="AL302" s="179"/>
      <c r="AW302" s="180"/>
      <c r="AX302" s="181"/>
      <c r="BI302" s="182"/>
    </row>
    <row r="303" spans="1:61" ht="12.75" hidden="1">
      <c r="A303" s="3"/>
      <c r="B303" s="4"/>
      <c r="C303" s="5"/>
      <c r="D303" s="17"/>
      <c r="E303" s="17"/>
      <c r="F303" s="17"/>
      <c r="G303" s="232"/>
      <c r="H303" s="223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2"/>
      <c r="U303" s="222"/>
      <c r="V303" s="221"/>
      <c r="W303" s="221"/>
      <c r="X303" s="221"/>
      <c r="Y303" s="6"/>
      <c r="Z303" s="224"/>
      <c r="AA303" s="7"/>
      <c r="AB303" s="7"/>
      <c r="AC303" s="8"/>
      <c r="AD303" s="10"/>
      <c r="AE303" s="189"/>
      <c r="AF303" s="105"/>
      <c r="AG303" s="176"/>
      <c r="AH303" s="176"/>
      <c r="AI303" s="176"/>
      <c r="AJ303" s="176"/>
      <c r="AK303" s="176"/>
      <c r="AL303" s="179"/>
      <c r="AW303" s="180"/>
      <c r="AX303" s="181"/>
      <c r="BI303" s="182"/>
    </row>
    <row r="304" spans="1:61" ht="12.75" hidden="1">
      <c r="A304" s="3"/>
      <c r="B304" s="4"/>
      <c r="C304" s="5"/>
      <c r="D304" s="17"/>
      <c r="E304" s="17"/>
      <c r="F304" s="17"/>
      <c r="G304" s="232"/>
      <c r="H304" s="223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2"/>
      <c r="U304" s="222"/>
      <c r="V304" s="221"/>
      <c r="W304" s="221"/>
      <c r="X304" s="221"/>
      <c r="Y304" s="6"/>
      <c r="Z304" s="224"/>
      <c r="AA304" s="7"/>
      <c r="AB304" s="7"/>
      <c r="AC304" s="8"/>
      <c r="AD304" s="10"/>
      <c r="AE304" s="189"/>
      <c r="AF304" s="105"/>
      <c r="AG304" s="176"/>
      <c r="AH304" s="176"/>
      <c r="AI304" s="176"/>
      <c r="AJ304" s="176"/>
      <c r="AK304" s="176"/>
      <c r="AL304" s="179"/>
      <c r="AW304" s="180"/>
      <c r="AX304" s="181"/>
      <c r="BI304" s="182"/>
    </row>
    <row r="305" spans="1:61" ht="12.75" hidden="1">
      <c r="A305" s="3"/>
      <c r="B305" s="4"/>
      <c r="C305" s="5"/>
      <c r="D305" s="17"/>
      <c r="E305" s="17"/>
      <c r="F305" s="17"/>
      <c r="G305" s="232"/>
      <c r="H305" s="223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2"/>
      <c r="U305" s="222"/>
      <c r="V305" s="221"/>
      <c r="W305" s="221"/>
      <c r="X305" s="221"/>
      <c r="Y305" s="6"/>
      <c r="Z305" s="224"/>
      <c r="AA305" s="7"/>
      <c r="AB305" s="7"/>
      <c r="AC305" s="8"/>
      <c r="AD305" s="10"/>
      <c r="AE305" s="189"/>
      <c r="AF305" s="105"/>
      <c r="AG305" s="176"/>
      <c r="AH305" s="176"/>
      <c r="AI305" s="176"/>
      <c r="AJ305" s="176"/>
      <c r="AK305" s="176"/>
      <c r="AL305" s="179"/>
      <c r="AW305" s="180"/>
      <c r="AX305" s="181"/>
      <c r="BI305" s="182"/>
    </row>
    <row r="306" spans="1:61" ht="12.75" hidden="1">
      <c r="A306" s="3"/>
      <c r="B306" s="4"/>
      <c r="C306" s="5"/>
      <c r="D306" s="17"/>
      <c r="E306" s="17"/>
      <c r="F306" s="17"/>
      <c r="G306" s="232"/>
      <c r="H306" s="223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2"/>
      <c r="U306" s="222"/>
      <c r="V306" s="221"/>
      <c r="W306" s="221"/>
      <c r="X306" s="221"/>
      <c r="Y306" s="6"/>
      <c r="Z306" s="224"/>
      <c r="AA306" s="7"/>
      <c r="AB306" s="7"/>
      <c r="AC306" s="8"/>
      <c r="AD306" s="10"/>
      <c r="AE306" s="189"/>
      <c r="AF306" s="105"/>
      <c r="AG306" s="176"/>
      <c r="AH306" s="176"/>
      <c r="AI306" s="176"/>
      <c r="AJ306" s="176"/>
      <c r="AK306" s="176"/>
      <c r="AL306" s="179"/>
      <c r="AW306" s="180"/>
      <c r="AX306" s="181"/>
      <c r="BI306" s="182"/>
    </row>
    <row r="307" spans="1:61" ht="12.75" hidden="1">
      <c r="A307" s="3"/>
      <c r="B307" s="4"/>
      <c r="C307" s="5"/>
      <c r="D307" s="17"/>
      <c r="E307" s="17"/>
      <c r="F307" s="17"/>
      <c r="G307" s="232"/>
      <c r="H307" s="223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2"/>
      <c r="U307" s="222"/>
      <c r="V307" s="221"/>
      <c r="W307" s="221"/>
      <c r="X307" s="221"/>
      <c r="Y307" s="6"/>
      <c r="Z307" s="224"/>
      <c r="AA307" s="7"/>
      <c r="AB307" s="7"/>
      <c r="AC307" s="8"/>
      <c r="AD307" s="10"/>
      <c r="AE307" s="189"/>
      <c r="AF307" s="105"/>
      <c r="AG307" s="176"/>
      <c r="AH307" s="176"/>
      <c r="AI307" s="176"/>
      <c r="AJ307" s="176"/>
      <c r="AK307" s="176"/>
      <c r="AL307" s="179"/>
      <c r="AW307" s="180"/>
      <c r="AX307" s="181"/>
      <c r="BI307" s="182"/>
    </row>
    <row r="308" spans="1:61" ht="12.75" hidden="1">
      <c r="A308" s="3"/>
      <c r="B308" s="4"/>
      <c r="C308" s="5"/>
      <c r="D308" s="17"/>
      <c r="E308" s="17"/>
      <c r="F308" s="17"/>
      <c r="G308" s="232"/>
      <c r="H308" s="223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2"/>
      <c r="U308" s="222"/>
      <c r="V308" s="221"/>
      <c r="W308" s="221"/>
      <c r="X308" s="221"/>
      <c r="Y308" s="6"/>
      <c r="Z308" s="224"/>
      <c r="AA308" s="7"/>
      <c r="AB308" s="7"/>
      <c r="AC308" s="8"/>
      <c r="AD308" s="10"/>
      <c r="AE308" s="189"/>
      <c r="AF308" s="105"/>
      <c r="AG308" s="176"/>
      <c r="AH308" s="176"/>
      <c r="AI308" s="176"/>
      <c r="AJ308" s="176"/>
      <c r="AK308" s="176"/>
      <c r="AL308" s="179"/>
      <c r="AW308" s="180"/>
      <c r="AX308" s="181"/>
      <c r="BI308" s="182"/>
    </row>
    <row r="309" spans="1:61" ht="12.75" hidden="1">
      <c r="A309" s="3"/>
      <c r="B309" s="4"/>
      <c r="C309" s="5"/>
      <c r="D309" s="17"/>
      <c r="E309" s="17"/>
      <c r="F309" s="17"/>
      <c r="G309" s="232"/>
      <c r="H309" s="223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2"/>
      <c r="U309" s="222"/>
      <c r="V309" s="221"/>
      <c r="W309" s="221"/>
      <c r="X309" s="221"/>
      <c r="Y309" s="6"/>
      <c r="Z309" s="224"/>
      <c r="AA309" s="7"/>
      <c r="AB309" s="7"/>
      <c r="AC309" s="8"/>
      <c r="AD309" s="10"/>
      <c r="AE309" s="189"/>
      <c r="AF309" s="105"/>
      <c r="AG309" s="176"/>
      <c r="AH309" s="176"/>
      <c r="AI309" s="176"/>
      <c r="AJ309" s="176"/>
      <c r="AK309" s="176"/>
      <c r="AL309" s="179"/>
      <c r="AW309" s="180"/>
      <c r="AX309" s="181"/>
      <c r="BI309" s="182"/>
    </row>
    <row r="310" spans="1:61" ht="12.75" hidden="1">
      <c r="A310" s="3"/>
      <c r="B310" s="4"/>
      <c r="C310" s="5"/>
      <c r="D310" s="17"/>
      <c r="E310" s="17"/>
      <c r="F310" s="17"/>
      <c r="G310" s="232"/>
      <c r="H310" s="223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2"/>
      <c r="U310" s="222"/>
      <c r="V310" s="221"/>
      <c r="W310" s="221"/>
      <c r="X310" s="221"/>
      <c r="Y310" s="6"/>
      <c r="Z310" s="224"/>
      <c r="AA310" s="7"/>
      <c r="AB310" s="7"/>
      <c r="AC310" s="8"/>
      <c r="AD310" s="10"/>
      <c r="AE310" s="189"/>
      <c r="AF310" s="105"/>
      <c r="AG310" s="176"/>
      <c r="AH310" s="176"/>
      <c r="AI310" s="176"/>
      <c r="AJ310" s="176"/>
      <c r="AK310" s="176"/>
      <c r="AL310" s="179"/>
      <c r="AW310" s="180"/>
      <c r="AX310" s="181"/>
      <c r="BI310" s="182"/>
    </row>
    <row r="311" spans="1:61" ht="12.75" hidden="1">
      <c r="A311" s="3"/>
      <c r="B311" s="4"/>
      <c r="C311" s="5"/>
      <c r="D311" s="17"/>
      <c r="E311" s="17"/>
      <c r="F311" s="17"/>
      <c r="G311" s="232"/>
      <c r="H311" s="223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2"/>
      <c r="U311" s="222"/>
      <c r="V311" s="221"/>
      <c r="W311" s="221"/>
      <c r="X311" s="221"/>
      <c r="Y311" s="6"/>
      <c r="Z311" s="224"/>
      <c r="AA311" s="7"/>
      <c r="AB311" s="7"/>
      <c r="AC311" s="8"/>
      <c r="AD311" s="10"/>
      <c r="AE311" s="189"/>
      <c r="AF311" s="105"/>
      <c r="AG311" s="176"/>
      <c r="AH311" s="176"/>
      <c r="AI311" s="176"/>
      <c r="AJ311" s="176"/>
      <c r="AK311" s="176"/>
      <c r="AL311" s="179"/>
      <c r="AW311" s="180"/>
      <c r="AX311" s="181"/>
      <c r="BI311" s="182"/>
    </row>
    <row r="312" spans="1:61" ht="12.75" hidden="1">
      <c r="A312" s="3"/>
      <c r="B312" s="4"/>
      <c r="C312" s="5"/>
      <c r="D312" s="17"/>
      <c r="E312" s="17"/>
      <c r="F312" s="17"/>
      <c r="G312" s="232"/>
      <c r="H312" s="223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2"/>
      <c r="U312" s="222"/>
      <c r="V312" s="221"/>
      <c r="W312" s="221"/>
      <c r="X312" s="221"/>
      <c r="Y312" s="6"/>
      <c r="Z312" s="224"/>
      <c r="AA312" s="7"/>
      <c r="AB312" s="7"/>
      <c r="AC312" s="8"/>
      <c r="AD312" s="10"/>
      <c r="AE312" s="189"/>
      <c r="AF312" s="105"/>
      <c r="AG312" s="176"/>
      <c r="AH312" s="176"/>
      <c r="AI312" s="176"/>
      <c r="AJ312" s="176"/>
      <c r="AK312" s="176"/>
      <c r="AL312" s="179"/>
      <c r="AW312" s="180"/>
      <c r="AX312" s="181"/>
      <c r="BI312" s="182"/>
    </row>
    <row r="313" spans="1:61" ht="12.75" hidden="1">
      <c r="A313" s="3"/>
      <c r="B313" s="4"/>
      <c r="C313" s="5"/>
      <c r="D313" s="17"/>
      <c r="E313" s="17"/>
      <c r="F313" s="17"/>
      <c r="G313" s="232"/>
      <c r="H313" s="223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2"/>
      <c r="U313" s="222"/>
      <c r="V313" s="221"/>
      <c r="W313" s="221"/>
      <c r="X313" s="221"/>
      <c r="Y313" s="6"/>
      <c r="Z313" s="224"/>
      <c r="AA313" s="7"/>
      <c r="AB313" s="7"/>
      <c r="AC313" s="8"/>
      <c r="AD313" s="10"/>
      <c r="AE313" s="189"/>
      <c r="AF313" s="105"/>
      <c r="AG313" s="176"/>
      <c r="AH313" s="176"/>
      <c r="AI313" s="176"/>
      <c r="AJ313" s="176"/>
      <c r="AK313" s="176"/>
      <c r="AL313" s="179"/>
      <c r="AW313" s="180"/>
      <c r="AX313" s="181"/>
      <c r="BI313" s="182"/>
    </row>
    <row r="314" spans="1:61" ht="12.75" hidden="1">
      <c r="A314" s="3"/>
      <c r="B314" s="4"/>
      <c r="C314" s="5"/>
      <c r="D314" s="17"/>
      <c r="E314" s="17"/>
      <c r="F314" s="17"/>
      <c r="G314" s="232"/>
      <c r="H314" s="223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2"/>
      <c r="U314" s="222"/>
      <c r="V314" s="221"/>
      <c r="W314" s="221"/>
      <c r="X314" s="221"/>
      <c r="Y314" s="6"/>
      <c r="Z314" s="224"/>
      <c r="AA314" s="7"/>
      <c r="AB314" s="7"/>
      <c r="AC314" s="8"/>
      <c r="AD314" s="10"/>
      <c r="AE314" s="189"/>
      <c r="AF314" s="105"/>
      <c r="AG314" s="176"/>
      <c r="AH314" s="176"/>
      <c r="AI314" s="176"/>
      <c r="AJ314" s="176"/>
      <c r="AK314" s="176"/>
      <c r="AL314" s="179"/>
      <c r="AW314" s="180"/>
      <c r="AX314" s="181"/>
      <c r="BI314" s="182"/>
    </row>
    <row r="315" spans="1:61" ht="12.75" hidden="1">
      <c r="A315" s="3"/>
      <c r="B315" s="4"/>
      <c r="C315" s="5"/>
      <c r="D315" s="17"/>
      <c r="E315" s="17"/>
      <c r="F315" s="17"/>
      <c r="G315" s="232"/>
      <c r="H315" s="223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2"/>
      <c r="U315" s="222"/>
      <c r="V315" s="221"/>
      <c r="W315" s="221"/>
      <c r="X315" s="221"/>
      <c r="Y315" s="6"/>
      <c r="Z315" s="224"/>
      <c r="AA315" s="7"/>
      <c r="AB315" s="7"/>
      <c r="AC315" s="8"/>
      <c r="AD315" s="10"/>
      <c r="AE315" s="189"/>
      <c r="AF315" s="105"/>
      <c r="AG315" s="176"/>
      <c r="AH315" s="176"/>
      <c r="AI315" s="176"/>
      <c r="AJ315" s="176"/>
      <c r="AK315" s="176"/>
      <c r="AL315" s="179"/>
      <c r="AW315" s="180"/>
      <c r="AX315" s="181"/>
      <c r="BI315" s="182"/>
    </row>
    <row r="316" spans="1:61" ht="12.75" hidden="1">
      <c r="A316" s="3"/>
      <c r="B316" s="4"/>
      <c r="C316" s="5"/>
      <c r="D316" s="17"/>
      <c r="E316" s="17"/>
      <c r="F316" s="17"/>
      <c r="G316" s="232"/>
      <c r="H316" s="223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2"/>
      <c r="U316" s="222"/>
      <c r="V316" s="221"/>
      <c r="W316" s="221"/>
      <c r="X316" s="221"/>
      <c r="Y316" s="6"/>
      <c r="Z316" s="224"/>
      <c r="AA316" s="7"/>
      <c r="AB316" s="7"/>
      <c r="AC316" s="8"/>
      <c r="AD316" s="10"/>
      <c r="AE316" s="189"/>
      <c r="AF316" s="105"/>
      <c r="AG316" s="176"/>
      <c r="AH316" s="176"/>
      <c r="AI316" s="176"/>
      <c r="AJ316" s="176"/>
      <c r="AK316" s="176"/>
      <c r="AL316" s="179"/>
      <c r="AW316" s="180"/>
      <c r="AX316" s="181"/>
      <c r="BI316" s="182"/>
    </row>
    <row r="317" spans="1:61" ht="12.75">
      <c r="A317" s="107" t="s">
        <v>1</v>
      </c>
      <c r="B317" s="244"/>
      <c r="C317" s="244"/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5"/>
      <c r="AE317" s="245"/>
    </row>
  </sheetData>
  <sheetProtection algorithmName="SHA-512" hashValue="3ojjgqPEo9elfYVJ/pCQ/wVjlelBXhU7I/LBey8g0+dbLcrV3iy/er6bhbGMrLYe2jTnJGeomGifESU5dora+g==" saltValue="oekauxntcNCFLM3ZYIE9qw==" spinCount="100000" sheet="1" objects="1" scenarios="1"/>
  <mergeCells count="4">
    <mergeCell ref="B5:C5"/>
    <mergeCell ref="O9:V9"/>
    <mergeCell ref="A10:J10"/>
    <mergeCell ref="M10:V11"/>
  </mergeCells>
  <conditionalFormatting sqref="H14:S14">
    <cfRule type="expression" dxfId="58" priority="36">
      <formula>MAX($H$17:$S$66)=0</formula>
    </cfRule>
  </conditionalFormatting>
  <conditionalFormatting sqref="V14:Y14">
    <cfRule type="expression" dxfId="57" priority="35">
      <formula>MAX($V$17:$Y$316)=0</formula>
    </cfRule>
  </conditionalFormatting>
  <conditionalFormatting sqref="M10">
    <cfRule type="expression" dxfId="56" priority="34">
      <formula>$M$10&lt;&gt;""</formula>
    </cfRule>
  </conditionalFormatting>
  <conditionalFormatting sqref="O9:V9">
    <cfRule type="containsText" dxfId="55" priority="33" operator="containsText" text="passed">
      <formula>NOT(ISERROR(SEARCH("passed",O9)))</formula>
    </cfRule>
  </conditionalFormatting>
  <conditionalFormatting sqref="AE270:AE316 AE175 AE17:AE66">
    <cfRule type="containsText" dxfId="54" priority="31" operator="containsText" text="Not an Offer">
      <formula>NOT(ISERROR(SEARCH("Not an Offer",AE17)))</formula>
    </cfRule>
    <cfRule type="containsText" dxfId="53" priority="32" operator="containsText" text="OK">
      <formula>NOT(ISERROR(SEARCH("OK",AE17)))</formula>
    </cfRule>
  </conditionalFormatting>
  <conditionalFormatting sqref="AD270:AD316 AD175 AD17:AD66">
    <cfRule type="expression" dxfId="52" priority="30">
      <formula>AND(AE17&lt;&gt;"OK",AE17&lt;&gt;"Not an Offer")</formula>
    </cfRule>
  </conditionalFormatting>
  <conditionalFormatting sqref="AE223:AE269">
    <cfRule type="containsText" dxfId="51" priority="28" operator="containsText" text="Not an Offer">
      <formula>NOT(ISERROR(SEARCH("Not an Offer",AE223)))</formula>
    </cfRule>
    <cfRule type="containsText" dxfId="50" priority="29" operator="containsText" text="OK">
      <formula>NOT(ISERROR(SEARCH("OK",AE223)))</formula>
    </cfRule>
  </conditionalFormatting>
  <conditionalFormatting sqref="AD223:AD269">
    <cfRule type="expression" dxfId="49" priority="27">
      <formula>AND(AE223&lt;&gt;"OK",AE223&lt;&gt;"Not an Offer")</formula>
    </cfRule>
  </conditionalFormatting>
  <conditionalFormatting sqref="AE176:AE222">
    <cfRule type="containsText" dxfId="48" priority="25" operator="containsText" text="Not an Offer">
      <formula>NOT(ISERROR(SEARCH("Not an Offer",AE176)))</formula>
    </cfRule>
    <cfRule type="containsText" dxfId="47" priority="26" operator="containsText" text="OK">
      <formula>NOT(ISERROR(SEARCH("OK",AE176)))</formula>
    </cfRule>
  </conditionalFormatting>
  <conditionalFormatting sqref="AD176:AD222">
    <cfRule type="expression" dxfId="46" priority="24">
      <formula>AND(AE176&lt;&gt;"OK",AE176&lt;&gt;"Not an Offer")</formula>
    </cfRule>
  </conditionalFormatting>
  <conditionalFormatting sqref="AE128:AE174">
    <cfRule type="containsText" dxfId="45" priority="22" operator="containsText" text="Not an Offer">
      <formula>NOT(ISERROR(SEARCH("Not an Offer",AE128)))</formula>
    </cfRule>
    <cfRule type="containsText" dxfId="44" priority="23" operator="containsText" text="OK">
      <formula>NOT(ISERROR(SEARCH("OK",AE128)))</formula>
    </cfRule>
  </conditionalFormatting>
  <conditionalFormatting sqref="AD128:AD174">
    <cfRule type="expression" dxfId="43" priority="21">
      <formula>AND(AE128&lt;&gt;"OK",AE128&lt;&gt;"Not an Offer")</formula>
    </cfRule>
  </conditionalFormatting>
  <conditionalFormatting sqref="AE81:AE127">
    <cfRule type="containsText" dxfId="42" priority="19" operator="containsText" text="Not an Offer">
      <formula>NOT(ISERROR(SEARCH("Not an Offer",AE81)))</formula>
    </cfRule>
    <cfRule type="containsText" dxfId="41" priority="20" operator="containsText" text="OK">
      <formula>NOT(ISERROR(SEARCH("OK",AE81)))</formula>
    </cfRule>
  </conditionalFormatting>
  <conditionalFormatting sqref="AD81:AD127">
    <cfRule type="expression" dxfId="40" priority="18">
      <formula>AND(AE81&lt;&gt;"OK",AE81&lt;&gt;"Not an Offer")</formula>
    </cfRule>
  </conditionalFormatting>
  <conditionalFormatting sqref="AE67:AE80">
    <cfRule type="containsText" dxfId="39" priority="16" operator="containsText" text="Not an Offer">
      <formula>NOT(ISERROR(SEARCH("Not an Offer",AE67)))</formula>
    </cfRule>
    <cfRule type="containsText" dxfId="38" priority="17" operator="containsText" text="OK">
      <formula>NOT(ISERROR(SEARCH("OK",AE67)))</formula>
    </cfRule>
  </conditionalFormatting>
  <conditionalFormatting sqref="AD67:AD80">
    <cfRule type="expression" dxfId="37" priority="15">
      <formula>AND(AE67&lt;&gt;"OK",AE67&lt;&gt;"Not an Offer")</formula>
    </cfRule>
  </conditionalFormatting>
  <conditionalFormatting sqref="AD15">
    <cfRule type="expression" dxfId="36" priority="14">
      <formula>AND(AE15&lt;&gt;"OK",AE15&lt;&gt;"Not an Offer")</formula>
    </cfRule>
  </conditionalFormatting>
  <conditionalFormatting sqref="V67:Y316 V21:V66 X17:Y66">
    <cfRule type="expression" dxfId="35" priority="37">
      <formula>AND(V17&lt;&gt;"",V17=0,MAX($V17:$Y17)&gt;0)</formula>
    </cfRule>
    <cfRule type="expression" dxfId="34" priority="38">
      <formula>NOT(ISNUMBER(V17))</formula>
    </cfRule>
    <cfRule type="expression" dxfId="33" priority="39">
      <formula>MOD(V17,ROUND(V17,2))&gt;0</formula>
    </cfRule>
  </conditionalFormatting>
  <conditionalFormatting sqref="H21:S316">
    <cfRule type="expression" dxfId="32" priority="40">
      <formula>MOD(H21,ROUND(H21,2))&gt;0</formula>
    </cfRule>
    <cfRule type="expression" dxfId="31" priority="41">
      <formula>$AE21&lt;&gt;"OK"</formula>
    </cfRule>
    <cfRule type="expression" dxfId="30" priority="42">
      <formula>H21&gt;#REF!</formula>
    </cfRule>
    <cfRule type="expression" dxfId="29" priority="43">
      <formula>AND(H21&lt;&gt;"",H21=0,MAX($H21:$S21)&gt;0)</formula>
    </cfRule>
  </conditionalFormatting>
  <conditionalFormatting sqref="V17:V20">
    <cfRule type="expression" dxfId="28" priority="7">
      <formula>AND(V17&lt;&gt;"",V17=0,MAX($V17:$Y17)&gt;0)</formula>
    </cfRule>
    <cfRule type="expression" dxfId="27" priority="8">
      <formula>NOT(ISNUMBER(V17))</formula>
    </cfRule>
    <cfRule type="expression" dxfId="26" priority="9">
      <formula>MOD(V17,ROUND(V17,2))&gt;0</formula>
    </cfRule>
  </conditionalFormatting>
  <conditionalFormatting sqref="H17:S20">
    <cfRule type="expression" dxfId="25" priority="10">
      <formula>MOD(H17,ROUND(H17,2))&gt;0</formula>
    </cfRule>
    <cfRule type="expression" dxfId="24" priority="11">
      <formula>$AE17&lt;&gt;"OK"</formula>
    </cfRule>
    <cfRule type="expression" dxfId="23" priority="12">
      <formula>H17&gt;#REF!</formula>
    </cfRule>
    <cfRule type="expression" dxfId="22" priority="13">
      <formula>AND(H17&lt;&gt;"",H17=0,MAX($H17:$S17)&gt;0)</formula>
    </cfRule>
  </conditionalFormatting>
  <conditionalFormatting sqref="W21:W66">
    <cfRule type="expression" dxfId="21" priority="4">
      <formula>AND(W21&lt;&gt;"",W21=0,MAX($V21:$Y21)&gt;0)</formula>
    </cfRule>
    <cfRule type="expression" dxfId="20" priority="5">
      <formula>NOT(ISNUMBER(W21))</formula>
    </cfRule>
    <cfRule type="expression" dxfId="19" priority="6">
      <formula>MOD(W21,ROUND(W21,2))&gt;0</formula>
    </cfRule>
  </conditionalFormatting>
  <conditionalFormatting sqref="W17:W20">
    <cfRule type="expression" dxfId="18" priority="1">
      <formula>AND(W17&lt;&gt;"",W17=0,MAX($V17:$Y17)&gt;0)</formula>
    </cfRule>
    <cfRule type="expression" dxfId="17" priority="2">
      <formula>NOT(ISNUMBER(W17))</formula>
    </cfRule>
    <cfRule type="expression" dxfId="16" priority="3">
      <formula>MOD(W17,ROUND(W17,2))&gt;0</formula>
    </cfRule>
  </conditionalFormatting>
  <dataValidations count="8">
    <dataValidation operator="notBetween" sqref="H15:S15" xr:uid="{00000000-0002-0000-0300-000000000000}"/>
    <dataValidation type="whole" allowBlank="1" showInputMessage="1" showErrorMessage="1" sqref="T17:U316" xr:uid="{00000000-0002-0000-0300-000001000000}">
      <formula1>1</formula1>
      <formula2>10000</formula2>
    </dataValidation>
    <dataValidation operator="notBetween" allowBlank="1" showInputMessage="1" prompt="Capacity Block Size is limited to two (2) decimal places." sqref="H17:S316 V17:Y316" xr:uid="{00000000-0002-0000-0300-000002000000}"/>
    <dataValidation allowBlank="1" sqref="AA15:AC15 G15 G17:G316 AA17:AC316" xr:uid="{00000000-0002-0000-0300-000003000000}"/>
    <dataValidation allowBlank="1" showInputMessage="1" showErrorMessage="1" error="Date is greater than end date" sqref="D15:F15 D17:F316" xr:uid="{00000000-0002-0000-0300-000004000000}"/>
    <dataValidation type="whole" allowBlank="1" showInputMessage="1" showErrorMessage="1" sqref="C17:C316" xr:uid="{00000000-0002-0000-0300-000005000000}">
      <formula1>0</formula1>
      <formula2>1000</formula2>
    </dataValidation>
    <dataValidation type="whole" allowBlank="1" sqref="Z17:Z316" xr:uid="{00000000-0002-0000-0300-000006000000}">
      <formula1>1</formula1>
      <formula2>1000</formula2>
    </dataValidation>
    <dataValidation allowBlank="1" showInputMessage="1" showErrorMessage="1" prompt="&quot;Number of Blocks Lifted&quot; CANNOT EXCEED the Maximum Number of Blocks Offered and CANNOT BE LESS than the Minimum Number of Blocks Offered" sqref="C15" xr:uid="{00000000-0002-0000-0300-000007000000}"/>
  </dataValidations>
  <printOptions horizontalCentered="1" verticalCentered="1"/>
  <pageMargins left="0.25" right="0.25" top="0.75" bottom="0.75" header="0.3" footer="0.3"/>
  <pageSetup paperSize="3" scale="46" orientation="landscape" r:id="rId1"/>
  <headerFooter alignWithMargins="0"/>
  <rowBreaks count="1" manualBreakCount="1">
    <brk id="2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 tint="-0.249977111117893"/>
    <pageSetUpPr fitToPage="1"/>
  </sheetPr>
  <dimension ref="A1:L46"/>
  <sheetViews>
    <sheetView zoomScaleNormal="100" zoomScaleSheetLayoutView="120" workbookViewId="0" xr3:uid="{F9CF3CF3-643B-5BE6-8B46-32C596A47465}">
      <selection activeCell="D31" sqref="D31:F31"/>
    </sheetView>
  </sheetViews>
  <sheetFormatPr defaultColWidth="0" defaultRowHeight="12.75" customHeight="1" zeroHeight="1"/>
  <cols>
    <col min="1" max="1" width="11.7109375" style="52" customWidth="1"/>
    <col min="2" max="4" width="9.140625" style="19" customWidth="1"/>
    <col min="5" max="5" width="10" style="19" customWidth="1"/>
    <col min="6" max="6" width="9.140625" style="19" customWidth="1"/>
    <col min="7" max="7" width="6.7109375" style="19" customWidth="1"/>
    <col min="8" max="8" width="23.5703125" style="19" customWidth="1"/>
    <col min="9" max="9" width="1.28515625" style="19" customWidth="1"/>
    <col min="10" max="10" width="1.140625" style="21" customWidth="1"/>
    <col min="11" max="11" width="0.140625" style="19" customWidth="1"/>
    <col min="12" max="12" width="18.7109375" style="19" hidden="1" customWidth="1"/>
    <col min="13" max="16384" width="18.7109375" style="19" hidden="1"/>
  </cols>
  <sheetData>
    <row r="1" spans="1:12" s="21" customFormat="1" ht="12.75" customHeight="1">
      <c r="A1" s="388" t="str">
        <f>'Front Page'!$A$4</f>
        <v>INDICATIVE OFFER</v>
      </c>
      <c r="B1" s="389"/>
      <c r="C1" s="389"/>
      <c r="D1" s="389"/>
      <c r="E1" s="389"/>
      <c r="F1" s="389"/>
      <c r="G1" s="389"/>
      <c r="H1" s="389"/>
      <c r="I1" s="389"/>
      <c r="J1" s="18"/>
      <c r="K1" s="19"/>
      <c r="L1" s="20" t="s">
        <v>1</v>
      </c>
    </row>
    <row r="2" spans="1:12" s="21" customFormat="1" ht="12.75" customHeight="1">
      <c r="A2" s="390"/>
      <c r="B2" s="391"/>
      <c r="C2" s="391"/>
      <c r="D2" s="391"/>
      <c r="E2" s="391"/>
      <c r="F2" s="391"/>
      <c r="G2" s="391"/>
      <c r="H2" s="391"/>
      <c r="I2" s="391"/>
      <c r="J2" s="22"/>
      <c r="K2" s="19"/>
    </row>
    <row r="3" spans="1:12" s="21" customFormat="1" ht="12.75" customHeight="1">
      <c r="A3" s="390"/>
      <c r="B3" s="391"/>
      <c r="C3" s="391"/>
      <c r="D3" s="391"/>
      <c r="E3" s="391"/>
      <c r="F3" s="391"/>
      <c r="G3" s="391"/>
      <c r="H3" s="391"/>
      <c r="I3" s="391"/>
      <c r="J3" s="22"/>
      <c r="K3" s="19"/>
    </row>
    <row r="4" spans="1:12" s="21" customFormat="1">
      <c r="A4" s="392" t="s">
        <v>164</v>
      </c>
      <c r="B4" s="393"/>
      <c r="C4" s="393"/>
      <c r="D4" s="393"/>
      <c r="E4" s="393"/>
      <c r="F4" s="393"/>
      <c r="G4" s="393"/>
      <c r="H4" s="393"/>
      <c r="I4" s="393"/>
      <c r="J4" s="22"/>
      <c r="K4" s="19"/>
    </row>
    <row r="5" spans="1:12" s="21" customFormat="1">
      <c r="A5" s="392" t="s">
        <v>165</v>
      </c>
      <c r="B5" s="393"/>
      <c r="C5" s="393"/>
      <c r="D5" s="393"/>
      <c r="E5" s="393"/>
      <c r="F5" s="393"/>
      <c r="G5" s="393"/>
      <c r="H5" s="393"/>
      <c r="I5" s="393"/>
      <c r="J5" s="22"/>
      <c r="K5" s="19"/>
    </row>
    <row r="6" spans="1:12" s="21" customFormat="1">
      <c r="A6" s="394" t="s">
        <v>166</v>
      </c>
      <c r="B6" s="395"/>
      <c r="C6" s="395"/>
      <c r="D6" s="395"/>
      <c r="E6" s="395"/>
      <c r="F6" s="395"/>
      <c r="G6" s="395"/>
      <c r="H6" s="395"/>
      <c r="I6" s="395"/>
      <c r="J6" s="22"/>
      <c r="K6" s="19"/>
    </row>
    <row r="7" spans="1:12" s="21" customFormat="1">
      <c r="A7" s="396"/>
      <c r="B7" s="397"/>
      <c r="C7" s="397"/>
      <c r="D7" s="397"/>
      <c r="E7" s="397"/>
      <c r="F7" s="397"/>
      <c r="G7" s="397"/>
      <c r="H7" s="397"/>
      <c r="I7" s="397"/>
      <c r="J7" s="22"/>
      <c r="K7" s="19"/>
    </row>
    <row r="8" spans="1:12" s="21" customFormat="1">
      <c r="A8" s="380" t="s">
        <v>69</v>
      </c>
      <c r="B8" s="371"/>
      <c r="C8" s="398" t="str">
        <f>IF('Front Page'!$F$32="","",'Front Page'!$F$32)</f>
        <v/>
      </c>
      <c r="D8" s="399"/>
      <c r="E8" s="279"/>
      <c r="F8" s="280"/>
      <c r="G8" s="280"/>
      <c r="H8" s="280"/>
      <c r="I8" s="280"/>
      <c r="J8" s="22"/>
      <c r="K8" s="19"/>
    </row>
    <row r="9" spans="1:12" s="21" customFormat="1">
      <c r="A9" s="380" t="s">
        <v>167</v>
      </c>
      <c r="B9" s="371"/>
      <c r="C9" s="400" t="str">
        <f>IF('Front Page'!$D$30="","",'Front Page'!$D$30)</f>
        <v>SCESELL</v>
      </c>
      <c r="D9" s="401"/>
      <c r="E9" s="401"/>
      <c r="F9" s="401"/>
      <c r="G9" s="401"/>
      <c r="H9" s="401"/>
      <c r="I9" s="402"/>
      <c r="J9" s="22"/>
      <c r="K9" s="19"/>
    </row>
    <row r="10" spans="1:12" s="21" customFormat="1">
      <c r="A10" s="380" t="s">
        <v>168</v>
      </c>
      <c r="B10" s="371"/>
      <c r="C10" s="400" t="s">
        <v>169</v>
      </c>
      <c r="D10" s="401"/>
      <c r="E10" s="401"/>
      <c r="F10" s="401"/>
      <c r="G10" s="401"/>
      <c r="H10" s="401"/>
      <c r="I10" s="402"/>
      <c r="J10" s="22"/>
      <c r="K10" s="19"/>
    </row>
    <row r="11" spans="1:12" s="21" customFormat="1">
      <c r="A11" s="403" t="s">
        <v>170</v>
      </c>
      <c r="B11" s="404"/>
      <c r="C11" s="404"/>
      <c r="D11" s="405"/>
      <c r="E11" s="405"/>
      <c r="F11" s="405"/>
      <c r="G11" s="405"/>
      <c r="H11" s="405"/>
      <c r="I11" s="406"/>
      <c r="J11" s="22"/>
      <c r="K11" s="19"/>
    </row>
    <row r="12" spans="1:12" s="21" customFormat="1">
      <c r="A12" s="380" t="s">
        <v>171</v>
      </c>
      <c r="B12" s="371"/>
      <c r="C12" s="371"/>
      <c r="D12" s="407" t="str">
        <f>'Front Page'!D30</f>
        <v>SCESELL</v>
      </c>
      <c r="E12" s="408"/>
      <c r="F12" s="408"/>
      <c r="G12" s="408"/>
      <c r="H12" s="408"/>
      <c r="I12" s="409"/>
      <c r="J12" s="22"/>
      <c r="K12" s="19"/>
    </row>
    <row r="13" spans="1:12" s="21" customFormat="1">
      <c r="A13" s="380" t="s">
        <v>172</v>
      </c>
      <c r="B13" s="371"/>
      <c r="C13" s="371"/>
      <c r="D13" s="410" t="s">
        <v>173</v>
      </c>
      <c r="E13" s="411"/>
      <c r="F13" s="411"/>
      <c r="G13" s="411"/>
      <c r="H13" s="411"/>
      <c r="I13" s="412"/>
      <c r="J13" s="22"/>
      <c r="K13" s="19"/>
    </row>
    <row r="14" spans="1:12" s="21" customFormat="1">
      <c r="A14" s="380" t="s">
        <v>76</v>
      </c>
      <c r="B14" s="371"/>
      <c r="C14" s="371"/>
      <c r="D14" s="25" t="str">
        <f>IF(D30="North","NP15","SP15")</f>
        <v>NP15</v>
      </c>
      <c r="E14" s="26"/>
      <c r="F14" s="413"/>
      <c r="G14" s="413"/>
      <c r="H14" s="414"/>
      <c r="I14" s="414"/>
      <c r="J14" s="22"/>
      <c r="K14" s="19"/>
    </row>
    <row r="15" spans="1:12" s="21" customFormat="1">
      <c r="A15" s="403" t="s">
        <v>174</v>
      </c>
      <c r="B15" s="404"/>
      <c r="C15" s="404"/>
      <c r="D15" s="404"/>
      <c r="E15" s="404"/>
      <c r="F15" s="404"/>
      <c r="G15" s="404"/>
      <c r="H15" s="404"/>
      <c r="I15" s="415"/>
      <c r="J15" s="22"/>
      <c r="K15" s="19"/>
    </row>
    <row r="16" spans="1:12" s="21" customFormat="1" ht="0.6" customHeight="1">
      <c r="A16" s="373" t="s">
        <v>79</v>
      </c>
      <c r="B16" s="374"/>
      <c r="C16" s="374"/>
      <c r="D16" s="422">
        <f>MAX('RA Offers'!O17:O66)</f>
        <v>0</v>
      </c>
      <c r="E16" s="422"/>
      <c r="F16" s="27"/>
      <c r="G16" s="27"/>
      <c r="H16" s="27"/>
      <c r="I16" s="27"/>
      <c r="J16" s="22"/>
      <c r="K16" s="19"/>
    </row>
    <row r="17" spans="1:11" s="21" customFormat="1">
      <c r="A17" s="423"/>
      <c r="B17" s="424"/>
      <c r="C17" s="424"/>
      <c r="D17" s="416"/>
      <c r="E17" s="416"/>
      <c r="F17" s="27"/>
      <c r="G17" s="27"/>
      <c r="H17" s="27"/>
      <c r="I17" s="27"/>
      <c r="J17" s="22"/>
      <c r="K17" s="19"/>
    </row>
    <row r="18" spans="1:11" s="21" customFormat="1">
      <c r="A18" s="417"/>
      <c r="B18" s="413"/>
      <c r="C18" s="413"/>
      <c r="D18" s="418"/>
      <c r="E18" s="418"/>
      <c r="F18" s="27"/>
      <c r="G18" s="27"/>
      <c r="H18" s="27"/>
      <c r="I18" s="27"/>
      <c r="J18" s="22"/>
      <c r="K18" s="19"/>
    </row>
    <row r="19" spans="1:11" s="21" customFormat="1" ht="13.5" hidden="1">
      <c r="A19" s="380" t="s">
        <v>81</v>
      </c>
      <c r="B19" s="371"/>
      <c r="C19" s="371"/>
      <c r="D19" s="419">
        <f>'Front Page'!L64</f>
        <v>0</v>
      </c>
      <c r="E19" s="419"/>
      <c r="F19" s="419"/>
      <c r="G19" s="28" t="str">
        <f>IF(D19="Other","Other:","")</f>
        <v/>
      </c>
      <c r="H19" s="29"/>
      <c r="I19" s="29"/>
      <c r="J19" s="22"/>
      <c r="K19" s="19"/>
    </row>
    <row r="20" spans="1:11" s="21" customFormat="1" ht="13.5" hidden="1">
      <c r="A20" s="380" t="s">
        <v>82</v>
      </c>
      <c r="B20" s="371"/>
      <c r="C20" s="371"/>
      <c r="D20" s="419">
        <f>'Front Page'!M64</f>
        <v>0</v>
      </c>
      <c r="E20" s="419"/>
      <c r="F20" s="419"/>
      <c r="G20" s="28" t="str">
        <f>IF(D20="Other","Other:","")</f>
        <v/>
      </c>
      <c r="H20" s="30"/>
      <c r="I20" s="30"/>
      <c r="J20" s="22"/>
      <c r="K20" s="19"/>
    </row>
    <row r="21" spans="1:11" s="21" customFormat="1" ht="13.5" hidden="1">
      <c r="A21" s="373" t="s">
        <v>83</v>
      </c>
      <c r="B21" s="374"/>
      <c r="C21" s="374"/>
      <c r="D21" s="379">
        <f>D20</f>
        <v>0</v>
      </c>
      <c r="E21" s="379"/>
      <c r="F21" s="379"/>
      <c r="G21" s="28" t="str">
        <f>IF(D21="Other","Other:","")</f>
        <v/>
      </c>
      <c r="H21" s="30"/>
      <c r="I21" s="30"/>
      <c r="J21" s="22"/>
      <c r="K21" s="19"/>
    </row>
    <row r="22" spans="1:11" s="21" customFormat="1" ht="13.5" hidden="1">
      <c r="A22" s="373" t="s">
        <v>85</v>
      </c>
      <c r="B22" s="374"/>
      <c r="C22" s="374"/>
      <c r="D22" s="379">
        <f>D19</f>
        <v>0</v>
      </c>
      <c r="E22" s="379"/>
      <c r="F22" s="379"/>
      <c r="G22" s="28" t="str">
        <f>IF(D22="Other","Other:","")</f>
        <v/>
      </c>
      <c r="H22" s="30"/>
      <c r="I22" s="31"/>
      <c r="J22" s="22"/>
      <c r="K22" s="19"/>
    </row>
    <row r="23" spans="1:11" s="21" customFormat="1" ht="13.5" hidden="1">
      <c r="A23" s="32"/>
      <c r="B23" s="371" t="s">
        <v>175</v>
      </c>
      <c r="C23" s="372"/>
      <c r="D23" s="33">
        <v>9999</v>
      </c>
      <c r="E23" s="29"/>
      <c r="F23" s="34"/>
      <c r="G23" s="28"/>
      <c r="H23" s="34"/>
      <c r="I23" s="29"/>
      <c r="J23" s="22"/>
      <c r="K23" s="19"/>
    </row>
    <row r="24" spans="1:11" s="21" customFormat="1" ht="13.5" hidden="1">
      <c r="A24" s="373" t="s">
        <v>86</v>
      </c>
      <c r="B24" s="374"/>
      <c r="C24" s="374"/>
      <c r="D24" s="35" t="s">
        <v>102</v>
      </c>
      <c r="E24" s="29"/>
      <c r="F24" s="36"/>
      <c r="G24" s="28" t="str">
        <f>IF(D24="Yes","RMR minimum quantity (MW):","")</f>
        <v/>
      </c>
      <c r="H24" s="30"/>
      <c r="I24" s="37"/>
      <c r="J24" s="22"/>
      <c r="K24" s="19"/>
    </row>
    <row r="25" spans="1:11" s="21" customFormat="1" ht="13.5">
      <c r="A25" s="380" t="s">
        <v>72</v>
      </c>
      <c r="B25" s="371"/>
      <c r="C25" s="371"/>
      <c r="D25" s="381" t="str">
        <f>'Front Page'!F34</f>
        <v>SCESELL</v>
      </c>
      <c r="E25" s="382"/>
      <c r="F25" s="383"/>
      <c r="G25" s="277" t="s">
        <v>173</v>
      </c>
      <c r="H25" s="278"/>
      <c r="I25" s="38"/>
      <c r="J25" s="22"/>
      <c r="K25" s="19"/>
    </row>
    <row r="26" spans="1:11" s="21" customFormat="1" ht="13.5">
      <c r="A26" s="373" t="s">
        <v>87</v>
      </c>
      <c r="B26" s="374"/>
      <c r="C26" s="374"/>
      <c r="D26" s="379" t="s">
        <v>109</v>
      </c>
      <c r="E26" s="379"/>
      <c r="F26" s="379"/>
      <c r="G26" s="39"/>
      <c r="H26" s="38"/>
      <c r="I26" s="38"/>
      <c r="J26" s="22"/>
      <c r="K26" s="19"/>
    </row>
    <row r="27" spans="1:11" s="21" customFormat="1" ht="13.5" hidden="1">
      <c r="A27" s="373" t="s">
        <v>89</v>
      </c>
      <c r="B27" s="374"/>
      <c r="C27" s="374"/>
      <c r="D27" s="376" t="s">
        <v>84</v>
      </c>
      <c r="E27" s="377"/>
      <c r="F27" s="378"/>
      <c r="G27" s="34"/>
      <c r="H27" s="34"/>
      <c r="I27" s="29"/>
      <c r="J27" s="22"/>
      <c r="K27" s="19"/>
    </row>
    <row r="28" spans="1:11" s="21" customFormat="1" ht="13.5" hidden="1">
      <c r="A28" s="373" t="s">
        <v>91</v>
      </c>
      <c r="B28" s="374"/>
      <c r="C28" s="375"/>
      <c r="D28" s="376" t="s">
        <v>84</v>
      </c>
      <c r="E28" s="377"/>
      <c r="F28" s="378"/>
      <c r="G28" s="34"/>
      <c r="H28" s="34"/>
      <c r="I28" s="29"/>
      <c r="J28" s="22"/>
      <c r="K28" s="19"/>
    </row>
    <row r="29" spans="1:11" s="21" customFormat="1" ht="13.5">
      <c r="A29" s="380" t="s">
        <v>93</v>
      </c>
      <c r="B29" s="371"/>
      <c r="C29" s="371"/>
      <c r="D29" s="92">
        <v>4</v>
      </c>
      <c r="E29" s="34"/>
      <c r="F29" s="34"/>
      <c r="G29" s="34"/>
      <c r="H29" s="34"/>
      <c r="I29" s="34"/>
      <c r="J29" s="22"/>
      <c r="K29" s="19"/>
    </row>
    <row r="30" spans="1:11" s="21" customFormat="1" ht="13.5">
      <c r="A30" s="23"/>
      <c r="B30" s="24"/>
      <c r="C30" s="40" t="s">
        <v>96</v>
      </c>
      <c r="D30" s="92" t="str">
        <f>'Front Page'!E64</f>
        <v>North</v>
      </c>
      <c r="E30" s="34"/>
      <c r="F30" s="34"/>
      <c r="G30" s="34"/>
      <c r="H30" s="34"/>
      <c r="I30" s="34"/>
      <c r="J30" s="22"/>
      <c r="K30" s="19"/>
    </row>
    <row r="31" spans="1:11" s="21" customFormat="1" ht="13.5">
      <c r="A31" s="380" t="s">
        <v>97</v>
      </c>
      <c r="B31" s="371"/>
      <c r="C31" s="371"/>
      <c r="D31" s="379" t="str">
        <f>IF('Front Page'!F64=0,"Other",'Front Page'!F64)</f>
        <v/>
      </c>
      <c r="E31" s="379"/>
      <c r="F31" s="379"/>
      <c r="G31" s="28"/>
      <c r="H31" s="28"/>
      <c r="I31" s="41"/>
      <c r="J31" s="22"/>
      <c r="K31" s="19"/>
    </row>
    <row r="32" spans="1:11" s="21" customFormat="1" ht="13.5">
      <c r="A32" s="380" t="s">
        <v>99</v>
      </c>
      <c r="B32" s="371"/>
      <c r="C32" s="371"/>
      <c r="D32" s="379" t="s">
        <v>176</v>
      </c>
      <c r="E32" s="379"/>
      <c r="F32" s="379"/>
      <c r="G32" s="379"/>
      <c r="H32" s="379"/>
      <c r="I32" s="379"/>
      <c r="J32" s="22"/>
      <c r="K32" s="19"/>
    </row>
    <row r="33" spans="1:11" s="21" customFormat="1" ht="15.75" hidden="1">
      <c r="A33" s="380" t="s">
        <v>177</v>
      </c>
      <c r="B33" s="371"/>
      <c r="C33" s="371"/>
      <c r="D33" s="92" t="str">
        <f>IF('Front Page'!C40="","No",'Front Page'!C40)</f>
        <v>No</v>
      </c>
      <c r="E33" s="34"/>
      <c r="F33" s="42"/>
      <c r="G33" s="42"/>
      <c r="H33" s="42"/>
      <c r="I33" s="42"/>
      <c r="J33" s="22"/>
      <c r="K33" s="19"/>
    </row>
    <row r="34" spans="1:11" s="21" customFormat="1" ht="15.75" hidden="1">
      <c r="A34" s="380" t="s">
        <v>178</v>
      </c>
      <c r="B34" s="371"/>
      <c r="C34" s="371"/>
      <c r="D34" s="92" t="str">
        <f>'Front Page'!Z57</f>
        <v>No</v>
      </c>
      <c r="E34" s="34"/>
      <c r="F34" s="34"/>
      <c r="G34" s="34"/>
      <c r="H34" s="34"/>
      <c r="I34" s="43"/>
      <c r="J34" s="22"/>
      <c r="K34" s="19"/>
    </row>
    <row r="35" spans="1:11" s="21" customFormat="1">
      <c r="A35" s="420"/>
      <c r="B35" s="421"/>
      <c r="C35" s="421"/>
      <c r="D35" s="314"/>
      <c r="E35" s="44"/>
      <c r="F35" s="45"/>
      <c r="G35" s="45"/>
      <c r="H35" s="45"/>
      <c r="I35" s="45"/>
      <c r="J35" s="22"/>
      <c r="K35" s="19"/>
    </row>
    <row r="36" spans="1:11" s="21" customFormat="1">
      <c r="A36" s="384"/>
      <c r="B36" s="385"/>
      <c r="C36" s="385"/>
      <c r="D36" s="386"/>
      <c r="E36" s="387"/>
      <c r="F36" s="45"/>
      <c r="G36" s="45"/>
      <c r="H36" s="45"/>
      <c r="I36" s="45"/>
      <c r="J36" s="22"/>
      <c r="K36" s="19"/>
    </row>
    <row r="37" spans="1:11" s="21" customFormat="1">
      <c r="A37" s="46"/>
      <c r="B37" s="47"/>
      <c r="C37" s="47"/>
      <c r="D37" s="47"/>
      <c r="E37" s="47"/>
      <c r="F37" s="47"/>
      <c r="G37" s="47"/>
      <c r="H37" s="47"/>
      <c r="I37" s="47"/>
      <c r="J37" s="48"/>
      <c r="K37" s="19"/>
    </row>
    <row r="38" spans="1:11" s="21" customFormat="1">
      <c r="A38" s="46"/>
      <c r="B38" s="47"/>
      <c r="C38" s="47"/>
      <c r="D38" s="47"/>
      <c r="E38" s="47"/>
      <c r="F38" s="47"/>
      <c r="G38" s="47"/>
      <c r="H38" s="47"/>
      <c r="I38" s="47"/>
      <c r="J38" s="22"/>
      <c r="K38" s="19"/>
    </row>
    <row r="39" spans="1:11" s="21" customFormat="1">
      <c r="A39" s="46"/>
      <c r="B39" s="47"/>
      <c r="C39" s="47"/>
      <c r="D39" s="47"/>
      <c r="E39" s="47"/>
      <c r="F39" s="47"/>
      <c r="G39" s="47"/>
      <c r="H39" s="47"/>
      <c r="I39" s="47"/>
      <c r="J39" s="22"/>
      <c r="K39" s="19"/>
    </row>
    <row r="40" spans="1:11" s="21" customFormat="1">
      <c r="A40" s="46"/>
      <c r="B40" s="47"/>
      <c r="C40" s="47"/>
      <c r="D40" s="47"/>
      <c r="E40" s="47"/>
      <c r="F40" s="47"/>
      <c r="G40" s="47"/>
      <c r="H40" s="47"/>
      <c r="I40" s="47"/>
      <c r="J40" s="22"/>
      <c r="K40" s="19"/>
    </row>
    <row r="41" spans="1:11" s="21" customFormat="1">
      <c r="A41" s="46"/>
      <c r="B41" s="47"/>
      <c r="C41" s="47"/>
      <c r="D41" s="47"/>
      <c r="E41" s="47"/>
      <c r="F41" s="47"/>
      <c r="G41" s="47"/>
      <c r="H41" s="47"/>
      <c r="I41" s="47"/>
      <c r="J41" s="22"/>
      <c r="K41" s="19"/>
    </row>
    <row r="42" spans="1:11" s="21" customFormat="1">
      <c r="A42" s="46"/>
      <c r="B42" s="47"/>
      <c r="C42" s="47"/>
      <c r="D42" s="47"/>
      <c r="E42" s="47"/>
      <c r="F42" s="47"/>
      <c r="G42" s="47"/>
      <c r="H42" s="47"/>
      <c r="I42" s="47"/>
      <c r="J42" s="22"/>
      <c r="K42" s="19"/>
    </row>
    <row r="43" spans="1:11" s="21" customFormat="1">
      <c r="A43" s="46"/>
      <c r="B43" s="47"/>
      <c r="C43" s="47"/>
      <c r="D43" s="47"/>
      <c r="E43" s="47"/>
      <c r="F43" s="47"/>
      <c r="G43" s="47"/>
      <c r="H43" s="47"/>
      <c r="I43" s="47"/>
      <c r="J43" s="22"/>
      <c r="K43" s="19"/>
    </row>
    <row r="44" spans="1:11" s="21" customFormat="1">
      <c r="A44" s="46"/>
      <c r="B44" s="47"/>
      <c r="C44" s="47"/>
      <c r="D44" s="47"/>
      <c r="E44" s="47"/>
      <c r="F44" s="47"/>
      <c r="G44" s="47"/>
      <c r="H44" s="47"/>
      <c r="I44" s="47"/>
      <c r="J44" s="22"/>
      <c r="K44" s="19"/>
    </row>
    <row r="45" spans="1:11" s="21" customFormat="1">
      <c r="A45" s="49"/>
      <c r="B45" s="50"/>
      <c r="C45" s="50"/>
      <c r="D45" s="50"/>
      <c r="E45" s="50"/>
      <c r="F45" s="50"/>
      <c r="G45" s="50"/>
      <c r="H45" s="50"/>
      <c r="I45" s="50"/>
      <c r="J45" s="51"/>
      <c r="K45" s="19"/>
    </row>
    <row r="46" spans="1:11" s="37" customFormat="1" ht="15" customHeight="1">
      <c r="A46" s="20" t="s">
        <v>1</v>
      </c>
      <c r="B46" s="315"/>
      <c r="C46" s="315"/>
      <c r="D46" s="315"/>
      <c r="E46" s="315"/>
      <c r="F46" s="315"/>
      <c r="G46" s="315"/>
      <c r="H46" s="315"/>
      <c r="I46" s="315"/>
      <c r="J46" s="146"/>
      <c r="K46" s="41"/>
    </row>
  </sheetData>
  <sheetProtection password="CF2F" sheet="1" objects="1" scenarios="1"/>
  <mergeCells count="54">
    <mergeCell ref="A10:B10"/>
    <mergeCell ref="C10:I10"/>
    <mergeCell ref="A33:C33"/>
    <mergeCell ref="A34:C34"/>
    <mergeCell ref="A35:C35"/>
    <mergeCell ref="D27:F27"/>
    <mergeCell ref="A31:C31"/>
    <mergeCell ref="D31:F31"/>
    <mergeCell ref="A32:C32"/>
    <mergeCell ref="D32:I32"/>
    <mergeCell ref="A29:C29"/>
    <mergeCell ref="A16:C16"/>
    <mergeCell ref="D16:E16"/>
    <mergeCell ref="A20:C20"/>
    <mergeCell ref="A21:C21"/>
    <mergeCell ref="A17:C17"/>
    <mergeCell ref="D17:E17"/>
    <mergeCell ref="A18:C18"/>
    <mergeCell ref="D18:E18"/>
    <mergeCell ref="A19:C19"/>
    <mergeCell ref="D21:F21"/>
    <mergeCell ref="D19:F19"/>
    <mergeCell ref="D20:F20"/>
    <mergeCell ref="D13:I13"/>
    <mergeCell ref="A14:C14"/>
    <mergeCell ref="F14:G14"/>
    <mergeCell ref="H14:I14"/>
    <mergeCell ref="A15:I15"/>
    <mergeCell ref="A36:C36"/>
    <mergeCell ref="D36:E36"/>
    <mergeCell ref="A1:I3"/>
    <mergeCell ref="A4:I4"/>
    <mergeCell ref="A5:I5"/>
    <mergeCell ref="A6:I6"/>
    <mergeCell ref="A7:I7"/>
    <mergeCell ref="A8:B8"/>
    <mergeCell ref="C8:D8"/>
    <mergeCell ref="A9:B9"/>
    <mergeCell ref="C9:I9"/>
    <mergeCell ref="A11:I11"/>
    <mergeCell ref="A12:C12"/>
    <mergeCell ref="D12:I12"/>
    <mergeCell ref="A13:C13"/>
    <mergeCell ref="A22:C22"/>
    <mergeCell ref="B23:C23"/>
    <mergeCell ref="A24:C24"/>
    <mergeCell ref="A28:C28"/>
    <mergeCell ref="D28:F28"/>
    <mergeCell ref="D22:F22"/>
    <mergeCell ref="A25:C25"/>
    <mergeCell ref="D25:F25"/>
    <mergeCell ref="A26:C26"/>
    <mergeCell ref="D26:F26"/>
    <mergeCell ref="A27:C27"/>
  </mergeCells>
  <conditionalFormatting sqref="A6:I6">
    <cfRule type="expression" dxfId="15" priority="15" stopIfTrue="1">
      <formula>IF(A1=0,1,0)</formula>
    </cfRule>
  </conditionalFormatting>
  <conditionalFormatting sqref="A1:I3">
    <cfRule type="cellIs" dxfId="14" priority="16" stopIfTrue="1" operator="equal">
      <formula>0</formula>
    </cfRule>
  </conditionalFormatting>
  <conditionalFormatting sqref="A7:I7">
    <cfRule type="expression" dxfId="13" priority="17" stopIfTrue="1">
      <formula>IF($A$1=0,1,0)</formula>
    </cfRule>
  </conditionalFormatting>
  <conditionalFormatting sqref="A8:B8">
    <cfRule type="expression" dxfId="12" priority="18" stopIfTrue="1">
      <formula>IF($A$1=0,1,0)</formula>
    </cfRule>
  </conditionalFormatting>
  <conditionalFormatting sqref="C8:D8">
    <cfRule type="expression" dxfId="11" priority="19" stopIfTrue="1">
      <formula>IF($A$1=0,1,0)</formula>
    </cfRule>
  </conditionalFormatting>
  <conditionalFormatting sqref="G23">
    <cfRule type="expression" dxfId="10" priority="20" stopIfTrue="1">
      <formula>IF(NOT($D$22="Other"),1,0)</formula>
    </cfRule>
  </conditionalFormatting>
  <conditionalFormatting sqref="F24:G24">
    <cfRule type="expression" dxfId="9" priority="14" stopIfTrue="1">
      <formula>IF(NOT($D$24="Yes"),1,0)</formula>
    </cfRule>
  </conditionalFormatting>
  <conditionalFormatting sqref="I31">
    <cfRule type="expression" dxfId="8" priority="11" stopIfTrue="1">
      <formula>$G$31=""</formula>
    </cfRule>
    <cfRule type="expression" priority="13" stopIfTrue="1">
      <formula>IF(NOT($G$31="August NQC:"),"")</formula>
    </cfRule>
  </conditionalFormatting>
  <conditionalFormatting sqref="D16:E16">
    <cfRule type="expression" dxfId="7" priority="3">
      <formula>D16&lt;&gt;ROUND(D16,2)</formula>
    </cfRule>
    <cfRule type="expression" dxfId="6" priority="12" stopIfTrue="1">
      <formula>$A$16=""</formula>
    </cfRule>
  </conditionalFormatting>
  <conditionalFormatting sqref="H19">
    <cfRule type="expression" dxfId="5" priority="10" stopIfTrue="1">
      <formula>IF(NOT($D$19="Other"),0,1)</formula>
    </cfRule>
  </conditionalFormatting>
  <conditionalFormatting sqref="H20">
    <cfRule type="expression" dxfId="4" priority="9" stopIfTrue="1">
      <formula>IF(NOT($D$20="Other"),0,1)</formula>
    </cfRule>
  </conditionalFormatting>
  <conditionalFormatting sqref="H21">
    <cfRule type="expression" dxfId="3" priority="8" stopIfTrue="1">
      <formula>IF(NOT($D$21="Other"),0,1)</formula>
    </cfRule>
  </conditionalFormatting>
  <conditionalFormatting sqref="H22">
    <cfRule type="expression" dxfId="2" priority="7" stopIfTrue="1">
      <formula>IF(NOT($D$22="Other"),0,1)</formula>
    </cfRule>
  </conditionalFormatting>
  <conditionalFormatting sqref="H24">
    <cfRule type="expression" dxfId="1" priority="6" stopIfTrue="1">
      <formula>IF(NOT($D$24="Yes"),0,1)</formula>
    </cfRule>
  </conditionalFormatting>
  <conditionalFormatting sqref="J37">
    <cfRule type="expression" dxfId="0" priority="2">
      <formula>$D$37&lt;&gt;"Other"</formula>
    </cfRule>
  </conditionalFormatting>
  <dataValidations count="9">
    <dataValidation allowBlank="1" showInputMessage="1" showErrorMessage="1" promptTitle="Delivery restrictions" prompt="If any, as described in the most recent CAISO deliverability assessment." sqref="D32:I32" xr:uid="{00000000-0002-0000-0400-000000000000}"/>
    <dataValidation operator="greaterThan" allowBlank="1" showErrorMessage="1" promptTitle="Page Update" prompt="Please enter the date that this specific page was last updated." sqref="C8:D8" xr:uid="{00000000-0002-0000-0400-000001000000}"/>
    <dataValidation allowBlank="1" showErrorMessage="1" sqref="D23 D29:D30 D33:D34" xr:uid="{00000000-0002-0000-0400-000002000000}"/>
    <dataValidation type="custom" allowBlank="1" showInputMessage="1" showErrorMessage="1" errorTitle="ERROR" error="This field not applicable to Energy Only Toll_x000a_" prompt="August Net Qualifying Capacity is limited to two (2) decimal places." sqref="D16:E16" xr:uid="{00000000-0002-0000-0400-000003000000}">
      <formula1>ProdType&lt;&gt;"B"</formula1>
    </dataValidation>
    <dataValidation type="custom" allowBlank="1" showInputMessage="1" showErrorMessage="1" errorTitle="ERROR" error="This field not applicable to Energy Only Toll" sqref="D17:E17" xr:uid="{00000000-0002-0000-0400-000004000000}">
      <formula1>ProdType&lt;&gt;"B"</formula1>
    </dataValidation>
    <dataValidation type="custom" allowBlank="1" showInputMessage="1" showErrorMessage="1" errorTitle="ERROR" error="This field not applicable to LAR Region type." sqref="I31" xr:uid="{00000000-0002-0000-0400-000005000000}">
      <formula1>LAR&lt;&gt;"B"</formula1>
    </dataValidation>
    <dataValidation type="custom" allowBlank="1" showInputMessage="1" showErrorMessage="1" sqref="I34" xr:uid="{00000000-0002-0000-0400-000006000000}">
      <formula1>E34="Yes"</formula1>
    </dataValidation>
    <dataValidation type="list" allowBlank="1" showInputMessage="1" showErrorMessage="1" sqref="E14" xr:uid="{00000000-0002-0000-0400-000007000000}">
      <formula1>"SP15, NP15, ZP26"</formula1>
    </dataValidation>
    <dataValidation type="list" allowBlank="1" showInputMessage="1" showErrorMessage="1" sqref="D24" xr:uid="{00000000-0002-0000-0400-000008000000}">
      <formula1>"Yes, No"</formula1>
    </dataValidation>
  </dataValidations>
  <printOptions horizontalCentered="1" verticalCentered="1"/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08E8D812B1A4CA6C535939128D034" ma:contentTypeVersion="13" ma:contentTypeDescription="Create a new document." ma:contentTypeScope="" ma:versionID="9745bc2c9ad2377e450bd4aa72f8bfbb">
  <xsd:schema xmlns:xsd="http://www.w3.org/2001/XMLSchema" xmlns:xs="http://www.w3.org/2001/XMLSchema" xmlns:p="http://schemas.microsoft.com/office/2006/metadata/properties" xmlns:ns2="e3a283c8-0673-4ed1-a2b7-588b35db0706" xmlns:ns3="e45da448-bf9c-43e8-8676-7e88d583ded9" xmlns:ns4="df563676-8b16-455b-9cf3-dfc3c8077c93" targetNamespace="http://schemas.microsoft.com/office/2006/metadata/properties" ma:root="true" ma:fieldsID="2ba26bb7d93779f3c4c3a7437f641e9b" ns2:_="" ns3:_="" ns4:_="">
    <xsd:import namespace="e3a283c8-0673-4ed1-a2b7-588b35db0706"/>
    <xsd:import namespace="e45da448-bf9c-43e8-8676-7e88d583ded9"/>
    <xsd:import namespace="df563676-8b16-455b-9cf3-dfc3c8077c93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l259f173eec84ef4a7800a0f61062356" minOccurs="0"/>
                <xsd:element ref="ns3:TaxCatchAll" minOccurs="0"/>
                <xsd:element ref="ns2:n5352faba7534414b992308bce88a673" minOccurs="0"/>
                <xsd:element ref="ns2:MediaServiceMetadata" minOccurs="0"/>
                <xsd:element ref="ns2:MediaServiceFastMetadata" minOccurs="0"/>
                <xsd:element ref="ns4:TaxKeywordTaxHTField" minOccurs="0"/>
                <xsd:element ref="ns2:Search_x0020_Tag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283c8-0673-4ed1-a2b7-588b35db0706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  <xsd:element name="l259f173eec84ef4a7800a0f61062356" ma:index="10" nillable="true" ma:taxonomy="true" ma:internalName="l259f173eec84ef4a7800a0f61062356" ma:taxonomyFieldName="Main_Category" ma:displayName="Main_Category" ma:default="" ma:fieldId="{5259f173-eec8-4ef4-a780-0a0f61062356}" ma:sspId="1da7e81d-6ea8-45c5-b51f-f6fb8dd5843f" ma:termSetId="be62836e-1bd7-46c4-b66a-8eb53b6765ba" ma:anchorId="f5c62276-0b07-45cb-956e-d8af7af37f9b" ma:open="true" ma:isKeyword="false">
      <xsd:complexType>
        <xsd:sequence>
          <xsd:element ref="pc:Terms" minOccurs="0" maxOccurs="1"/>
        </xsd:sequence>
      </xsd:complexType>
    </xsd:element>
    <xsd:element name="n5352faba7534414b992308bce88a673" ma:index="13" nillable="true" ma:taxonomy="true" ma:internalName="n5352faba7534414b992308bce88a673" ma:taxonomyFieldName="Sub_Category" ma:displayName="Sub_Category" ma:default="" ma:fieldId="{75352fab-a753-4414-b992-308bce88a673}" ma:sspId="1da7e81d-6ea8-45c5-b51f-f6fb8dd5843f" ma:termSetId="be62836e-1bd7-46c4-b66a-8eb53b6765ba" ma:anchorId="f5c62276-0b07-45cb-956e-d8af7af37f9b" ma:open="tru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Search_x0020_Tags" ma:index="18" nillable="true" ma:displayName="Search Tags" ma:internalName="Search_x0020_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RG"/>
                        <xsd:enumeration value="NextEr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10c97ad-5bf4-4eb4-bce1-1fce6c42bf9a}" ma:internalName="TaxCatchAll" ma:showField="CatchAllData" ma:web="df563676-8b16-455b-9cf3-dfc3c8077c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63676-8b16-455b-9cf3-dfc3c8077c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1da7e81d-6ea8-45c5-b51f-f6fb8dd5843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f563676-8b16-455b-9cf3-dfc3c8077c93">
      <Terms xmlns="http://schemas.microsoft.com/office/infopath/2007/PartnerControls"/>
    </TaxKeywordTaxHTField>
    <TaxCatchAll xmlns="e45da448-bf9c-43e8-8676-7e88d583ded9">
      <Value>90</Value>
    </TaxCatchAll>
    <n5352faba7534414b992308bce88a673 xmlns="e3a283c8-0673-4ed1-a2b7-588b35db0706">
      <Terms xmlns="http://schemas.microsoft.com/office/infopath/2007/PartnerControls"/>
    </n5352faba7534414b992308bce88a673>
    <l259f173eec84ef4a7800a0f61062356 xmlns="e3a283c8-0673-4ed1-a2b7-588b35db07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01_Admin</TermName>
          <TermId xmlns="http://schemas.microsoft.com/office/infopath/2007/PartnerControls">411cbf61-a005-45ef-913f-7fac423146fd</TermId>
        </TermInfo>
      </Terms>
    </l259f173eec84ef4a7800a0f61062356>
    <Description0 xmlns="e3a283c8-0673-4ed1-a2b7-588b35db0706" xsi:nil="true"/>
    <Search_x0020_Tags xmlns="e3a283c8-0673-4ed1-a2b7-588b35db0706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63668-14C8-4018-8448-AF123801BEEE}"/>
</file>

<file path=customXml/itemProps2.xml><?xml version="1.0" encoding="utf-8"?>
<ds:datastoreItem xmlns:ds="http://schemas.openxmlformats.org/officeDocument/2006/customXml" ds:itemID="{533EA3CE-986B-4A43-948D-1B38C886457B}"/>
</file>

<file path=customXml/itemProps3.xml><?xml version="1.0" encoding="utf-8"?>
<ds:datastoreItem xmlns:ds="http://schemas.openxmlformats.org/officeDocument/2006/customXml" ds:itemID="{02085702-0993-42A7-AC4D-49906BDD3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Henry</dc:creator>
  <cp:keywords/>
  <dc:description/>
  <cp:lastModifiedBy>Erjiang Sun</cp:lastModifiedBy>
  <cp:revision/>
  <dcterms:created xsi:type="dcterms:W3CDTF">2011-03-15T22:29:10Z</dcterms:created>
  <dcterms:modified xsi:type="dcterms:W3CDTF">2018-07-26T23:03:05Z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0x010100E7808E8D812B1A4CA6C535939128D034</vt:lpwstr>
  </property>
  <property fmtid="{D5CDD505-2E9C-101B-9397-08002B2CF9AE}" pid="3" name="_dlc_DocIdItemGuid">
    <vt:lpwstr>2be6562a-8cec-494f-9065-ba2cac1289ad</vt:lpwstr>
  </property>
  <property fmtid="{D5CDD505-2E9C-101B-9397-08002B2CF9AE}" pid="4" name="TaxKeyword">
    <vt:lpwstr/>
  </property>
  <property fmtid="{D5CDD505-2E9C-101B-9397-08002B2CF9AE}" pid="5" name="Main_Category">
    <vt:lpwstr>90;#01_Admin|411cbf61-a005-45ef-913f-7fac423146fd</vt:lpwstr>
  </property>
  <property fmtid="{D5CDD505-2E9C-101B-9397-08002B2CF9AE}" pid="6" name="Sub_Category">
    <vt:lpwstr/>
  </property>
</Properties>
</file>